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holesale\Guidelines - VA\"/>
    </mc:Choice>
  </mc:AlternateContent>
  <xr:revisionPtr revIDLastSave="0" documentId="8_{6AAAA964-86C9-4120-B214-D9D986764ACD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Loan $144k or less" sheetId="4" r:id="rId1"/>
    <sheet name="Loan &gt;$144k &amp; Full Entitlement" sheetId="1" r:id="rId2"/>
    <sheet name="Loan &gt;$144k &amp; Partial Entitlmnt" sheetId="3" r:id="rId3"/>
    <sheet name="Dual Entitlement" sheetId="5" r:id="rId4"/>
    <sheet name="Funding Fee Rates" sheetId="2" r:id="rId5"/>
  </sheets>
  <definedNames>
    <definedName name="_xlnm.Print_Area" localSheetId="1">'Loan &gt;$144k &amp; Full Entitlement'!$B$1:$K$48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5" l="1"/>
  <c r="J22" i="5"/>
  <c r="J20" i="5"/>
  <c r="J26" i="5"/>
  <c r="K12" i="5"/>
  <c r="C18" i="5" s="1"/>
  <c r="K29" i="3" l="1"/>
  <c r="K37" i="3"/>
  <c r="K26" i="3"/>
  <c r="K37" i="1"/>
  <c r="K26" i="1"/>
  <c r="K37" i="4"/>
  <c r="K26" i="4"/>
  <c r="I26" i="1" l="1"/>
  <c r="H26" i="4"/>
  <c r="H26" i="3"/>
  <c r="K32" i="1"/>
  <c r="K29" i="1"/>
  <c r="K11" i="4"/>
  <c r="K32" i="4"/>
  <c r="K29" i="4"/>
  <c r="K28" i="4"/>
  <c r="K16" i="4"/>
  <c r="K30" i="4" l="1"/>
  <c r="K38" i="4" s="1"/>
  <c r="K33" i="4"/>
  <c r="K34" i="4" s="1"/>
  <c r="M17" i="4"/>
  <c r="K9" i="3"/>
  <c r="K32" i="3"/>
  <c r="K28" i="3"/>
  <c r="K30" i="3" s="1"/>
  <c r="K16" i="3"/>
  <c r="H30" i="4" l="1"/>
  <c r="K17" i="4"/>
  <c r="K18" i="4" s="1"/>
  <c r="K19" i="4" s="1"/>
  <c r="K22" i="4" s="1"/>
  <c r="K11" i="3"/>
  <c r="M17" i="3" s="1"/>
  <c r="K17" i="3" s="1"/>
  <c r="K33" i="3"/>
  <c r="K34" i="3" s="1"/>
  <c r="K20" i="4" l="1"/>
  <c r="K23" i="4"/>
  <c r="K21" i="4"/>
  <c r="K36" i="4"/>
  <c r="K39" i="4" s="1"/>
  <c r="K38" i="3"/>
  <c r="H30" i="3"/>
  <c r="K36" i="3"/>
  <c r="K39" i="3" s="1"/>
  <c r="K18" i="3"/>
  <c r="K19" i="3" s="1"/>
  <c r="K22" i="3" s="1"/>
  <c r="K41" i="4" l="1"/>
  <c r="K40" i="4"/>
  <c r="K40" i="3"/>
  <c r="K21" i="3"/>
  <c r="K23" i="3"/>
  <c r="K20" i="3"/>
  <c r="K28" i="1"/>
  <c r="K30" i="1" s="1"/>
  <c r="K41" i="3" l="1"/>
  <c r="K16" i="1"/>
  <c r="K10" i="1"/>
  <c r="K11" i="1" s="1"/>
  <c r="K17" i="1" l="1"/>
  <c r="K18" i="1" s="1"/>
  <c r="K21" i="1" l="1"/>
  <c r="K22" i="1"/>
  <c r="K20" i="1"/>
  <c r="K23" i="1"/>
  <c r="K36" i="1"/>
  <c r="K19" i="1"/>
  <c r="I30" i="1" l="1"/>
  <c r="K38" i="1" l="1"/>
  <c r="K33" i="1"/>
  <c r="K34" i="1" s="1"/>
  <c r="K39" i="1" l="1"/>
  <c r="K41" i="1" s="1"/>
  <c r="K40" i="1" l="1"/>
</calcChain>
</file>

<file path=xl/sharedStrings.xml><?xml version="1.0" encoding="utf-8"?>
<sst xmlns="http://schemas.openxmlformats.org/spreadsheetml/2006/main" count="249" uniqueCount="118">
  <si>
    <t>March 2020</t>
  </si>
  <si>
    <r>
      <t xml:space="preserve">VA ENTITLEMENT WORKSHEET
</t>
    </r>
    <r>
      <rPr>
        <b/>
        <i/>
        <sz val="16"/>
        <color rgb="FFFF0000"/>
        <rFont val="Calibri"/>
        <family val="2"/>
        <scheme val="minor"/>
      </rPr>
      <t xml:space="preserve">Loan </t>
    </r>
    <r>
      <rPr>
        <b/>
        <i/>
        <u/>
        <sz val="16"/>
        <color rgb="FFFF0000"/>
        <rFont val="Calibri"/>
        <family val="2"/>
        <scheme val="minor"/>
      </rPr>
      <t>&lt;</t>
    </r>
    <r>
      <rPr>
        <b/>
        <i/>
        <sz val="16"/>
        <color rgb="FFFF0000"/>
        <rFont val="Calibri"/>
        <family val="2"/>
        <scheme val="minor"/>
      </rPr>
      <t xml:space="preserve"> $144,000 with Partial &amp; Full Entitlement (Purch or Refi)</t>
    </r>
  </si>
  <si>
    <t>Borrowers:</t>
  </si>
  <si>
    <t>HBFS Loan #</t>
  </si>
  <si>
    <t>VA Case #</t>
  </si>
  <si>
    <t>Refer to VA 26-19-30 Exhibit A for Entitlement/Guaranty Examples</t>
  </si>
  <si>
    <t>ENTITLEMENT</t>
  </si>
  <si>
    <t>Amount</t>
  </si>
  <si>
    <t>1a</t>
  </si>
  <si>
    <r>
      <t xml:space="preserve">Enter $36,000 entitlement for all loans </t>
    </r>
    <r>
      <rPr>
        <u/>
        <sz val="12"/>
        <rFont val="Calibri"/>
        <family val="2"/>
      </rPr>
      <t>&lt;</t>
    </r>
    <r>
      <rPr>
        <sz val="12"/>
        <rFont val="Calibri"/>
        <family val="2"/>
      </rPr>
      <t xml:space="preserve"> $144,000</t>
    </r>
  </si>
  <si>
    <r>
      <t>Less used entitlement</t>
    </r>
    <r>
      <rPr>
        <i/>
        <sz val="10"/>
        <rFont val="Calibri"/>
        <family val="2"/>
        <scheme val="minor"/>
      </rPr>
      <t xml:space="preserve"> (if not being restored)</t>
    </r>
  </si>
  <si>
    <t>(-)</t>
  </si>
  <si>
    <r>
      <t>Entitlement available for new loan</t>
    </r>
    <r>
      <rPr>
        <b/>
        <i/>
        <sz val="10"/>
        <color rgb="FFFF0000"/>
        <rFont val="Calibri"/>
        <family val="2"/>
        <scheme val="minor"/>
      </rPr>
      <t xml:space="preserve"> (if total is negative then Veteran has NO available entitlement at this loan amount)</t>
    </r>
  </si>
  <si>
    <t>(=)</t>
  </si>
  <si>
    <t>MAXIMUM LOAN AMOUNT COMPUTATION</t>
  </si>
  <si>
    <t xml:space="preserve">Borrower Credit Score  </t>
  </si>
  <si>
    <r>
      <t xml:space="preserve">Enter Lesser of property value per NOV </t>
    </r>
    <r>
      <rPr>
        <b/>
        <sz val="12"/>
        <rFont val="Calibri"/>
        <family val="2"/>
      </rPr>
      <t>or Sales Price</t>
    </r>
  </si>
  <si>
    <t>Multiply by 75%</t>
  </si>
  <si>
    <t>(x)</t>
  </si>
  <si>
    <r>
      <t xml:space="preserve">Entitlement </t>
    </r>
    <r>
      <rPr>
        <i/>
        <sz val="12"/>
        <rFont val="Calibri"/>
        <family val="2"/>
        <scheme val="minor"/>
      </rPr>
      <t>(Line 3)</t>
    </r>
  </si>
  <si>
    <t>(+)</t>
  </si>
  <si>
    <t xml:space="preserve"> </t>
  </si>
  <si>
    <t xml:space="preserve">Total  </t>
  </si>
  <si>
    <t>Lesser of Line 4 or Line 7</t>
  </si>
  <si>
    <t>7a</t>
  </si>
  <si>
    <r>
      <t>Max Purchase</t>
    </r>
    <r>
      <rPr>
        <i/>
        <sz val="10"/>
        <rFont val="Calibri"/>
        <family val="2"/>
        <scheme val="minor"/>
      </rPr>
      <t xml:space="preserve"> (Credit score &lt;580 = 90% LTV)</t>
    </r>
  </si>
  <si>
    <t>7b</t>
  </si>
  <si>
    <r>
      <t>Max Cash-Out</t>
    </r>
    <r>
      <rPr>
        <i/>
        <sz val="10"/>
        <color theme="1"/>
        <rFont val="Calibri"/>
        <family val="2"/>
        <scheme val="minor"/>
      </rPr>
      <t xml:space="preserve"> (Credit score &lt;580 = 90% LTV)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(Credit </t>
    </r>
    <r>
      <rPr>
        <i/>
        <u/>
        <sz val="10"/>
        <color theme="1"/>
        <rFont val="Calibri"/>
        <family val="2"/>
        <scheme val="minor"/>
      </rPr>
      <t>&gt;</t>
    </r>
    <r>
      <rPr>
        <i/>
        <sz val="10"/>
        <color theme="1"/>
        <rFont val="Calibri"/>
        <family val="2"/>
        <scheme val="minor"/>
      </rPr>
      <t>580 cannot exceed 100% CLTV)</t>
    </r>
  </si>
  <si>
    <r>
      <t>Max Credit Qualifying IRRRL</t>
    </r>
    <r>
      <rPr>
        <i/>
        <sz val="10"/>
        <color theme="1"/>
        <rFont val="Calibri"/>
        <family val="2"/>
        <scheme val="minor"/>
      </rPr>
      <t xml:space="preserve"> (Credit score &lt;580 = 90% LTV)</t>
    </r>
  </si>
  <si>
    <t>Max Non-Credit Qualifying IRRRL</t>
  </si>
  <si>
    <t>7c</t>
  </si>
  <si>
    <r>
      <t xml:space="preserve">Enter Maximum or Requested Loan Amount </t>
    </r>
    <r>
      <rPr>
        <b/>
        <i/>
        <sz val="10"/>
        <rFont val="Calibri"/>
        <family val="2"/>
        <scheme val="minor"/>
      </rPr>
      <t>(Purchase/ Refinance / IRRRL)</t>
    </r>
    <r>
      <rPr>
        <b/>
        <i/>
        <sz val="10"/>
        <color rgb="FF0070C0"/>
        <rFont val="Calibri"/>
        <family val="2"/>
        <scheme val="minor"/>
      </rPr>
      <t>without EEM</t>
    </r>
  </si>
  <si>
    <t>7d</t>
  </si>
  <si>
    <r>
      <t xml:space="preserve">Amount of qualified Energy Efficient Mortgage funds </t>
    </r>
    <r>
      <rPr>
        <b/>
        <i/>
        <sz val="10"/>
        <color theme="1"/>
        <rFont val="Calibri"/>
        <family val="2"/>
        <scheme val="minor"/>
      </rPr>
      <t>(EEM max $6000)</t>
    </r>
  </si>
  <si>
    <t>7e</t>
  </si>
  <si>
    <r>
      <t>Maximum or Requested Loan Amount with EEM</t>
    </r>
    <r>
      <rPr>
        <sz val="12"/>
        <color rgb="FFFF0000"/>
        <rFont val="Calibri"/>
        <family val="2"/>
        <scheme val="minor"/>
      </rPr>
      <t xml:space="preserve">¹ </t>
    </r>
  </si>
  <si>
    <t>LTV</t>
  </si>
  <si>
    <t>REQUIRED CASH DOWN PAYMENT COMPUTATION</t>
  </si>
  <si>
    <r>
      <t>Lesser of property value per NOV or Sales Price</t>
    </r>
    <r>
      <rPr>
        <i/>
        <sz val="10"/>
        <rFont val="Calibri"/>
        <family val="2"/>
        <scheme val="minor"/>
      </rPr>
      <t xml:space="preserve"> (line 4)</t>
    </r>
  </si>
  <si>
    <r>
      <t xml:space="preserve">Less maximum Loan Amount </t>
    </r>
    <r>
      <rPr>
        <i/>
        <sz val="10"/>
        <rFont val="Calibri"/>
        <family val="2"/>
        <scheme val="minor"/>
      </rPr>
      <t>(line 7c)</t>
    </r>
  </si>
  <si>
    <t>Required Cash Down Payment/Equity</t>
  </si>
  <si>
    <t>Downpayment %</t>
  </si>
  <si>
    <t>THE FINAL LOAN AMOUNT</t>
  </si>
  <si>
    <r>
      <t>Base Loan Amount</t>
    </r>
    <r>
      <rPr>
        <i/>
        <sz val="10"/>
        <rFont val="Calibri"/>
        <family val="2"/>
        <scheme val="minor"/>
      </rPr>
      <t xml:space="preserve"> (line 7c)</t>
    </r>
  </si>
  <si>
    <t>Financed Funding Fee</t>
  </si>
  <si>
    <r>
      <t>Final Loan Amount</t>
    </r>
    <r>
      <rPr>
        <sz val="12"/>
        <color indexed="10"/>
        <rFont val="Calibri"/>
        <family val="2"/>
      </rPr>
      <t xml:space="preserve">** </t>
    </r>
    <r>
      <rPr>
        <i/>
        <sz val="12"/>
        <color rgb="FFFF0000"/>
        <rFont val="Calibri"/>
        <family val="2"/>
      </rPr>
      <t>(See notes below)</t>
    </r>
  </si>
  <si>
    <t>GUARANTY PERCENTAGE ON PROPOSED LOAN AMOUNT COMPUTATION</t>
  </si>
  <si>
    <r>
      <t>Veteran's Entitlement</t>
    </r>
    <r>
      <rPr>
        <i/>
        <sz val="10"/>
        <rFont val="Calibri"/>
        <family val="2"/>
        <scheme val="minor"/>
      </rPr>
      <t xml:space="preserve"> (Line 3)</t>
    </r>
  </si>
  <si>
    <t>14a</t>
  </si>
  <si>
    <t>Entitlement provided by Veteran's Administration for EEM funds</t>
  </si>
  <si>
    <r>
      <t xml:space="preserve">Plus required cash down payment/equity </t>
    </r>
    <r>
      <rPr>
        <i/>
        <sz val="10"/>
        <rFont val="Calibri"/>
        <family val="2"/>
        <scheme val="minor"/>
      </rPr>
      <t>(line 10)</t>
    </r>
  </si>
  <si>
    <t>Total of line 14 plus line 15</t>
  </si>
  <si>
    <r>
      <rPr>
        <b/>
        <sz val="12"/>
        <rFont val="Calibri"/>
        <family val="2"/>
        <scheme val="minor"/>
      </rPr>
      <t>VA Guaranty Percentage</t>
    </r>
    <r>
      <rPr>
        <i/>
        <sz val="10"/>
        <rFont val="Calibri"/>
        <family val="2"/>
        <scheme val="minor"/>
      </rPr>
      <t xml:space="preserve"> (divide Line 16 by 13) </t>
    </r>
  </si>
  <si>
    <r>
      <rPr>
        <b/>
        <sz val="12"/>
        <rFont val="Calibri"/>
        <family val="2"/>
        <scheme val="minor"/>
      </rPr>
      <t>GNMA Guaranty Percentage</t>
    </r>
    <r>
      <rPr>
        <i/>
        <sz val="10"/>
        <rFont val="Calibri"/>
        <family val="2"/>
        <scheme val="minor"/>
      </rPr>
      <t xml:space="preserve"> (divide Line 16 by 11)</t>
    </r>
    <r>
      <rPr>
        <sz val="12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CANNOT be less than 25%</t>
    </r>
  </si>
  <si>
    <r>
      <rPr>
        <b/>
        <u/>
        <sz val="12"/>
        <color indexed="10"/>
        <rFont val="Arial"/>
        <family val="2"/>
      </rPr>
      <t>Notes</t>
    </r>
    <r>
      <rPr>
        <b/>
        <sz val="12"/>
        <color indexed="10"/>
        <rFont val="Arial"/>
        <family val="2"/>
      </rPr>
      <t>:</t>
    </r>
  </si>
  <si>
    <r>
      <rPr>
        <b/>
        <sz val="11"/>
        <color rgb="FFFF0000"/>
        <rFont val="Calibri"/>
        <family val="2"/>
      </rPr>
      <t>¹ On Purchase, t</t>
    </r>
    <r>
      <rPr>
        <b/>
        <sz val="11"/>
        <color rgb="FFFF0000"/>
        <rFont val="Calibri"/>
        <family val="2"/>
        <scheme val="minor"/>
      </rPr>
      <t>he Maximum Loan Amount (7c) may NEVER exceed the lesser of Line 4 or Line 7 plus EEM.  
  On Cash-Out Refinances, the CLTV may not exceed 100% INCLUDING the Financed Funding Fee.</t>
    </r>
  </si>
  <si>
    <r>
      <rPr>
        <sz val="12"/>
        <color rgb="FFFF0000"/>
        <rFont val="Calibri"/>
        <family val="2"/>
        <scheme val="minor"/>
      </rPr>
      <t>**</t>
    </r>
    <r>
      <rPr>
        <b/>
        <u/>
        <sz val="12"/>
        <color theme="1"/>
        <rFont val="Calibri"/>
        <family val="2"/>
        <scheme val="minor"/>
      </rPr>
      <t>For VA: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The percentage and amount of guaranty is based on the loan amount </t>
    </r>
    <r>
      <rPr>
        <i/>
        <sz val="12"/>
        <rFont val="Calibri"/>
        <family val="2"/>
        <scheme val="minor"/>
      </rPr>
      <t>including the funding fee portion</t>
    </r>
    <r>
      <rPr>
        <sz val="12"/>
        <rFont val="Calibri"/>
        <family val="2"/>
        <scheme val="minor"/>
      </rPr>
      <t xml:space="preserve"> when the fee is paid from the loan proceeds (financed).  </t>
    </r>
  </si>
  <si>
    <r>
      <rPr>
        <sz val="12"/>
        <color rgb="FFFF0000"/>
        <rFont val="Calibri"/>
        <family val="2"/>
        <scheme val="minor"/>
      </rPr>
      <t>**</t>
    </r>
    <r>
      <rPr>
        <b/>
        <u/>
        <sz val="12"/>
        <rFont val="Calibri"/>
        <family val="2"/>
        <scheme val="minor"/>
      </rPr>
      <t>For GNMA:</t>
    </r>
    <r>
      <rPr>
        <sz val="12"/>
        <rFont val="Calibri"/>
        <family val="2"/>
        <scheme val="minor"/>
      </rPr>
      <t xml:space="preserve"> The percentage and amount of guaranty is based on the loan amount alone (excluding the funding fee portion when the fee is financed).  A minimum of 25% guaranty is required on all loans, purchase or refinance - </t>
    </r>
    <r>
      <rPr>
        <i/>
        <sz val="12"/>
        <color rgb="FFFF0000"/>
        <rFont val="Calibri"/>
        <family val="2"/>
        <scheme val="minor"/>
      </rPr>
      <t>if 25% is not met by the VA standard, it MUST be met by the GNMA standard</t>
    </r>
  </si>
  <si>
    <r>
      <t xml:space="preserve">VA ENTITLEMENT WORKSHEET
</t>
    </r>
    <r>
      <rPr>
        <b/>
        <i/>
        <sz val="16"/>
        <color rgb="FFFF0000"/>
        <rFont val="Calibri"/>
        <family val="2"/>
        <scheme val="minor"/>
      </rPr>
      <t>Full Entitlement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i/>
        <sz val="16"/>
        <color rgb="FFFF0000"/>
        <rFont val="Calibri"/>
        <family val="2"/>
        <scheme val="minor"/>
      </rPr>
      <t>(Purch or Cash-Out Refi)</t>
    </r>
  </si>
  <si>
    <t>Loans &gt;$144,000 enter Loan Amount</t>
  </si>
  <si>
    <t>x  25%</t>
  </si>
  <si>
    <t>Entitlement available for new loan</t>
  </si>
  <si>
    <t>Borrower Credit Score</t>
  </si>
  <si>
    <t>Entitlement (Line 2)</t>
  </si>
  <si>
    <r>
      <rPr>
        <b/>
        <sz val="12"/>
        <rFont val="Calibri"/>
        <family val="2"/>
        <scheme val="minor"/>
      </rPr>
      <t xml:space="preserve">                                 </t>
    </r>
    <r>
      <rPr>
        <i/>
        <sz val="12"/>
        <rFont val="Calibri"/>
        <family val="2"/>
        <scheme val="minor"/>
      </rPr>
      <t>Lesser of Line 4 or Line 7</t>
    </r>
  </si>
  <si>
    <r>
      <t>MaxCredit Qualifying IRRRL</t>
    </r>
    <r>
      <rPr>
        <i/>
        <sz val="10"/>
        <color theme="1"/>
        <rFont val="Calibri"/>
        <family val="2"/>
        <scheme val="minor"/>
      </rPr>
      <t xml:space="preserve"> (Credit score &lt;580 = 90% LTV)</t>
    </r>
  </si>
  <si>
    <r>
      <t xml:space="preserve">Enter Maximum or Requested Loan Amount </t>
    </r>
    <r>
      <rPr>
        <b/>
        <i/>
        <sz val="10"/>
        <rFont val="Calibri"/>
        <family val="2"/>
        <scheme val="minor"/>
      </rPr>
      <t xml:space="preserve">(Purchase/ Refinance / IRRRL) </t>
    </r>
    <r>
      <rPr>
        <b/>
        <i/>
        <sz val="10"/>
        <color rgb="FF0070C0"/>
        <rFont val="Calibri"/>
        <family val="2"/>
        <scheme val="minor"/>
      </rPr>
      <t>without EEM</t>
    </r>
  </si>
  <si>
    <r>
      <t xml:space="preserve">Enter amount of Energy Efficient Mortgage Funds </t>
    </r>
    <r>
      <rPr>
        <b/>
        <i/>
        <sz val="10"/>
        <color theme="1"/>
        <rFont val="Calibri"/>
        <family val="2"/>
        <scheme val="minor"/>
      </rPr>
      <t>(EEM max $6000)</t>
    </r>
  </si>
  <si>
    <r>
      <t xml:space="preserve">Maximum or Requested Loan Amount </t>
    </r>
    <r>
      <rPr>
        <i/>
        <sz val="10"/>
        <rFont val="Calibri"/>
        <family val="2"/>
        <scheme val="minor"/>
      </rPr>
      <t>(Purchase/ Refinance / IRRRL)</t>
    </r>
    <r>
      <rPr>
        <i/>
        <sz val="10"/>
        <color rgb="FFFF0000"/>
        <rFont val="Calibri"/>
        <family val="2"/>
        <scheme val="minor"/>
      </rPr>
      <t>¹</t>
    </r>
    <r>
      <rPr>
        <i/>
        <sz val="10"/>
        <rFont val="Calibri"/>
        <family val="2"/>
        <scheme val="minor"/>
      </rPr>
      <t xml:space="preserve"> </t>
    </r>
  </si>
  <si>
    <r>
      <t xml:space="preserve">Less Maximum or Requested  Loan Amount </t>
    </r>
    <r>
      <rPr>
        <i/>
        <sz val="10"/>
        <rFont val="Calibri"/>
        <family val="2"/>
        <scheme val="minor"/>
      </rPr>
      <t>(line 7)</t>
    </r>
  </si>
  <si>
    <r>
      <t>Base Loan Amount</t>
    </r>
    <r>
      <rPr>
        <i/>
        <sz val="10"/>
        <rFont val="Calibri"/>
        <family val="2"/>
        <scheme val="minor"/>
      </rPr>
      <t xml:space="preserve"> (line 7)</t>
    </r>
  </si>
  <si>
    <r>
      <t>Final Loan Amount</t>
    </r>
    <r>
      <rPr>
        <sz val="12"/>
        <color indexed="10"/>
        <rFont val="Calibri"/>
        <family val="2"/>
      </rPr>
      <t>* (See notes below)</t>
    </r>
  </si>
  <si>
    <r>
      <t>Veteran's Entitlement</t>
    </r>
    <r>
      <rPr>
        <i/>
        <sz val="10"/>
        <rFont val="Calibri"/>
        <family val="2"/>
        <scheme val="minor"/>
      </rPr>
      <t xml:space="preserve"> (line 2)</t>
    </r>
  </si>
  <si>
    <r>
      <t xml:space="preserve">Entitlement provided by Veteran's Administration for EEM Funds </t>
    </r>
    <r>
      <rPr>
        <i/>
        <sz val="10"/>
        <rFont val="Calibri"/>
        <family val="2"/>
        <scheme val="minor"/>
      </rPr>
      <t>(25% of line 7d)</t>
    </r>
  </si>
  <si>
    <r>
      <rPr>
        <b/>
        <sz val="11"/>
        <color rgb="FFFF0000"/>
        <rFont val="Calibri"/>
        <family val="2"/>
      </rPr>
      <t xml:space="preserve">¹ </t>
    </r>
    <r>
      <rPr>
        <b/>
        <sz val="11"/>
        <color rgb="FFFF0000"/>
        <rFont val="Calibri"/>
        <family val="2"/>
        <scheme val="minor"/>
      </rPr>
      <t>The Maximum Loan Amount (7e) may NEVER exceed the lesser of Line 4 or Line 7 plus EEM funds on purchase transactions.
   On Cash-Out Refinances, the CLTV may not exceed 100% INCLUDING the Financed Funding Fee.</t>
    </r>
  </si>
  <si>
    <r>
      <rPr>
        <sz val="12"/>
        <color rgb="FFFF0000"/>
        <rFont val="Calibri"/>
        <family val="2"/>
        <scheme val="minor"/>
      </rPr>
      <t>*</t>
    </r>
    <r>
      <rPr>
        <b/>
        <u/>
        <sz val="12"/>
        <color theme="1"/>
        <rFont val="Calibri"/>
        <family val="2"/>
        <scheme val="minor"/>
      </rPr>
      <t>For VA: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The percentage and amount of guaranty is based on the loan amount </t>
    </r>
    <r>
      <rPr>
        <i/>
        <sz val="12"/>
        <rFont val="Calibri"/>
        <family val="2"/>
        <scheme val="minor"/>
      </rPr>
      <t>including the funding fee portion</t>
    </r>
    <r>
      <rPr>
        <sz val="12"/>
        <rFont val="Calibri"/>
        <family val="2"/>
        <scheme val="minor"/>
      </rPr>
      <t xml:space="preserve"> when the fee is paid from the loan proceeds (financed).  </t>
    </r>
  </si>
  <si>
    <r>
      <rPr>
        <sz val="12"/>
        <color rgb="FFFF0000"/>
        <rFont val="Calibri"/>
        <family val="2"/>
        <scheme val="minor"/>
      </rPr>
      <t>*</t>
    </r>
    <r>
      <rPr>
        <b/>
        <u/>
        <sz val="12"/>
        <rFont val="Calibri"/>
        <family val="2"/>
        <scheme val="minor"/>
      </rPr>
      <t>For GNMA:</t>
    </r>
    <r>
      <rPr>
        <sz val="12"/>
        <rFont val="Calibri"/>
        <family val="2"/>
        <scheme val="minor"/>
      </rPr>
      <t xml:space="preserve"> The percentage and amount of guaranty is based on the loan amount alone (excluding the funding fee portion when the fee is financed).  A minimum of 25% guaranty is required on all loans, purchase or refinance - </t>
    </r>
    <r>
      <rPr>
        <i/>
        <sz val="12"/>
        <color rgb="FFFF0000"/>
        <rFont val="Calibri"/>
        <family val="2"/>
        <scheme val="minor"/>
      </rPr>
      <t>if 25% is not met by the VA standard, it MUST be met by the GNMA standard</t>
    </r>
  </si>
  <si>
    <r>
      <t xml:space="preserve">VA ENTITLEMENT WORKSHEET
</t>
    </r>
    <r>
      <rPr>
        <b/>
        <i/>
        <sz val="16"/>
        <color rgb="FFFF0000"/>
        <rFont val="Calibri"/>
        <family val="2"/>
        <scheme val="minor"/>
      </rPr>
      <t>Partial Entitlement (Purch or Refi)</t>
    </r>
  </si>
  <si>
    <t>Loans &gt;$144,000 with Partial Entitlement enter</t>
  </si>
  <si>
    <t>FreddieMac 1 Unit County Loan Limit</t>
  </si>
  <si>
    <r>
      <t>Entitlement available for new loan</t>
    </r>
    <r>
      <rPr>
        <b/>
        <i/>
        <sz val="10"/>
        <color rgb="FFFF0000"/>
        <rFont val="Calibri"/>
        <family val="2"/>
        <scheme val="minor"/>
      </rPr>
      <t xml:space="preserve"> (if total is negative then Veteran has NO available entitlement in this County)</t>
    </r>
  </si>
  <si>
    <t>Entitlement (Lesser of Line 3 or 25% of Line 4)</t>
  </si>
  <si>
    <r>
      <t xml:space="preserve">Enter Maximum or Requested Loan Amount </t>
    </r>
    <r>
      <rPr>
        <b/>
        <i/>
        <sz val="10"/>
        <color theme="1"/>
        <rFont val="Calibri"/>
        <family val="2"/>
        <scheme val="minor"/>
      </rPr>
      <t>(Purchase/ Refinance / IRRRL)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0070C0"/>
        <rFont val="Calibri"/>
        <family val="2"/>
        <scheme val="minor"/>
      </rPr>
      <t>without EEM</t>
    </r>
  </si>
  <si>
    <r>
      <t xml:space="preserve">Enter amount of qualified Energy Efficient Mortgage funds </t>
    </r>
    <r>
      <rPr>
        <b/>
        <i/>
        <sz val="10"/>
        <color theme="1"/>
        <rFont val="Calibri"/>
        <family val="2"/>
        <scheme val="minor"/>
      </rPr>
      <t>(EEM Max $6000)</t>
    </r>
  </si>
  <si>
    <r>
      <t>Maximum or Requested Loan Amount with EEM</t>
    </r>
    <r>
      <rPr>
        <sz val="12"/>
        <color rgb="FFFF0000"/>
        <rFont val="Calibri"/>
        <family val="2"/>
        <scheme val="minor"/>
      </rPr>
      <t>¹</t>
    </r>
  </si>
  <si>
    <r>
      <t xml:space="preserve">Less maximum  or requested Loan Amount </t>
    </r>
    <r>
      <rPr>
        <i/>
        <sz val="10"/>
        <rFont val="Calibri"/>
        <family val="2"/>
        <scheme val="minor"/>
      </rPr>
      <t>(line 7c)</t>
    </r>
  </si>
  <si>
    <r>
      <t>Veteran's Entitlement</t>
    </r>
    <r>
      <rPr>
        <i/>
        <sz val="10"/>
        <rFont val="Calibri"/>
        <family val="2"/>
        <scheme val="minor"/>
      </rPr>
      <t xml:space="preserve"> (Lesser of Line 3 or 25% of Line 4)</t>
    </r>
  </si>
  <si>
    <t>Entitlement provided by Veteran's Administration for EEM Funds</t>
  </si>
  <si>
    <r>
      <rPr>
        <b/>
        <sz val="11"/>
        <color rgb="FFFF0000"/>
        <rFont val="Calibri"/>
        <family val="2"/>
      </rPr>
      <t>¹ On Purchase, t</t>
    </r>
    <r>
      <rPr>
        <b/>
        <sz val="11"/>
        <color rgb="FFFF0000"/>
        <rFont val="Calibri"/>
        <family val="2"/>
        <scheme val="minor"/>
      </rPr>
      <t>he Maximum Loan Amount (7e) may NEVER exceed the lesser of Line 4 or Line 7 plus EEM.  
  On Cash-Out Refinances, the CLTV may not exceed 100% INCLUDING the Financed Funding Fee.</t>
    </r>
  </si>
  <si>
    <t>June 2020</t>
  </si>
  <si>
    <t>VA DUAL ENTITLEMENT WORKSHEET</t>
  </si>
  <si>
    <t>DETERMINING LOAN AMOUNT PER VETERAN BORROWER</t>
  </si>
  <si>
    <t>Total Loan Amount</t>
  </si>
  <si>
    <t>Number of Veteran Borrowers Using Entitlement</t>
  </si>
  <si>
    <r>
      <t>Loan Amount Per Veteran Borrower</t>
    </r>
    <r>
      <rPr>
        <b/>
        <sz val="12"/>
        <color rgb="FFFF0000"/>
        <rFont val="Calibri"/>
        <family val="2"/>
        <scheme val="minor"/>
      </rPr>
      <t>*</t>
    </r>
  </si>
  <si>
    <t>* Use this amount as the Loan Amount field on the indicated Entitlement Worksheet.</t>
  </si>
  <si>
    <t>SELECTING ENTITLEMENT WORKSHEET</t>
  </si>
  <si>
    <t xml:space="preserve">*An individual Entitlement Worksheet must be completed for each Veteran Borrower using the Loan Amount listed in Line #3. 
See below to determine which worksheet to use.
IMPORTANT NOTE:  Each individual entitlement worksheet must reflect a minimum 25% guarantee as required by Ginnie Mae 
</t>
  </si>
  <si>
    <t>Previously Used Entitlement NOT Restored?</t>
  </si>
  <si>
    <t>Veteran Borrower #1 Name</t>
  </si>
  <si>
    <t>Outstanding Entitlement</t>
  </si>
  <si>
    <t>Veteran Borrower #2 Name</t>
  </si>
  <si>
    <t>Veteran Borrower #3 Name</t>
  </si>
  <si>
    <t>Veteran Borrower #4 Name</t>
  </si>
  <si>
    <t>VA Funding Fee Rates</t>
  </si>
  <si>
    <t>PURCHASE TRANSACTIONS</t>
  </si>
  <si>
    <t>Type of Veteran</t>
  </si>
  <si>
    <t>Down Payment</t>
  </si>
  <si>
    <t>First-time Use</t>
  </si>
  <si>
    <t>Subsequent Use</t>
  </si>
  <si>
    <t>Active Duty &amp; Retired Regular Military</t>
  </si>
  <si>
    <t>None</t>
  </si>
  <si>
    <t>5 percent</t>
  </si>
  <si>
    <t>10 Percent</t>
  </si>
  <si>
    <t>Reservists, National Guard and 
Coast Guard</t>
  </si>
  <si>
    <t>10 percent</t>
  </si>
  <si>
    <t>CASH-OUT REFINANCE TRANSACTIONS</t>
  </si>
  <si>
    <t>Reserves, National Guard and Coast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</si>
</sst>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%"/>
    <numFmt numFmtId="166" formatCode="0.0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</font>
    <font>
      <b/>
      <sz val="12"/>
      <color rgb="FFFF0000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FF0000"/>
      <name val="Calibri"/>
      <family val="2"/>
    </font>
    <font>
      <i/>
      <u/>
      <sz val="11"/>
      <color theme="1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4A8E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/>
      <bottom/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/>
      <top/>
      <bottom style="medium">
        <color rgb="FFA3A3A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164" fontId="5" fillId="4" borderId="0" xfId="1" applyNumberFormat="1" applyFont="1" applyFill="1" applyBorder="1" applyAlignment="1" applyProtection="1">
      <alignment vertical="center"/>
    </xf>
    <xf numFmtId="164" fontId="5" fillId="3" borderId="0" xfId="1" applyNumberFormat="1" applyFont="1" applyFill="1" applyBorder="1" applyAlignment="1" applyProtection="1">
      <alignment vertical="center"/>
      <protection locked="0"/>
    </xf>
    <xf numFmtId="7" fontId="5" fillId="3" borderId="0" xfId="1" applyNumberFormat="1" applyFont="1" applyFill="1" applyAlignment="1" applyProtection="1">
      <alignment vertical="center" wrapText="1"/>
      <protection locked="0"/>
    </xf>
    <xf numFmtId="164" fontId="5" fillId="3" borderId="1" xfId="1" applyNumberFormat="1" applyFont="1" applyFill="1" applyBorder="1" applyAlignment="1" applyProtection="1">
      <alignment vertical="center"/>
      <protection locked="0"/>
    </xf>
    <xf numFmtId="0" fontId="27" fillId="3" borderId="2" xfId="1" applyFont="1" applyFill="1" applyBorder="1" applyAlignment="1" applyProtection="1">
      <alignment horizontal="center" vertical="center"/>
      <protection locked="0"/>
    </xf>
    <xf numFmtId="164" fontId="5" fillId="4" borderId="1" xfId="1" applyNumberFormat="1" applyFont="1" applyFill="1" applyBorder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vertical="center"/>
    </xf>
    <xf numFmtId="0" fontId="0" fillId="0" borderId="4" xfId="0" applyBorder="1" applyAlignment="1">
      <alignment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0" fontId="31" fillId="0" borderId="0" xfId="0" applyFont="1"/>
    <xf numFmtId="164" fontId="5" fillId="6" borderId="0" xfId="1" applyNumberFormat="1" applyFont="1" applyFill="1" applyBorder="1" applyAlignment="1" applyProtection="1">
      <alignment vertical="center"/>
    </xf>
    <xf numFmtId="10" fontId="5" fillId="6" borderId="0" xfId="1" applyNumberFormat="1" applyFont="1" applyFill="1" applyAlignment="1" applyProtection="1">
      <alignment horizontal="center" vertical="center"/>
    </xf>
    <xf numFmtId="10" fontId="5" fillId="3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0" fontId="6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1" applyFont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Fill="1" applyProtection="1"/>
    <xf numFmtId="0" fontId="5" fillId="0" borderId="0" xfId="1" applyFont="1" applyFill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8" fillId="0" borderId="0" xfId="1" applyFont="1" applyProtection="1"/>
    <xf numFmtId="0" fontId="5" fillId="0" borderId="0" xfId="1" applyFont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44" fontId="6" fillId="0" borderId="0" xfId="0" applyNumberFormat="1" applyFont="1" applyProtection="1"/>
    <xf numFmtId="164" fontId="5" fillId="0" borderId="0" xfId="1" applyNumberFormat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9" fontId="5" fillId="0" borderId="0" xfId="1" applyNumberFormat="1" applyFont="1" applyAlignment="1" applyProtection="1">
      <alignment vertical="center"/>
    </xf>
    <xf numFmtId="0" fontId="5" fillId="0" borderId="0" xfId="1" quotePrefix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vertical="center"/>
    </xf>
    <xf numFmtId="10" fontId="5" fillId="0" borderId="0" xfId="1" applyNumberFormat="1" applyFont="1" applyAlignment="1" applyProtection="1">
      <alignment vertical="center"/>
    </xf>
    <xf numFmtId="0" fontId="32" fillId="0" borderId="0" xfId="2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7" fillId="0" borderId="0" xfId="1" applyFont="1" applyProtection="1"/>
    <xf numFmtId="0" fontId="18" fillId="0" borderId="0" xfId="1" applyFont="1" applyProtection="1"/>
    <xf numFmtId="0" fontId="15" fillId="0" borderId="0" xfId="1" applyFont="1" applyProtection="1"/>
    <xf numFmtId="0" fontId="5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7" fillId="0" borderId="0" xfId="0" applyFont="1" applyProtection="1"/>
    <xf numFmtId="0" fontId="19" fillId="0" borderId="0" xfId="1" applyFont="1" applyProtection="1"/>
    <xf numFmtId="0" fontId="7" fillId="0" borderId="0" xfId="0" applyFont="1" applyAlignment="1" applyProtection="1">
      <alignment horizontal="center"/>
    </xf>
    <xf numFmtId="0" fontId="9" fillId="0" borderId="3" xfId="1" applyFont="1" applyFill="1" applyBorder="1" applyAlignment="1" applyProtection="1">
      <alignment horizontal="left" vertical="center"/>
    </xf>
    <xf numFmtId="0" fontId="9" fillId="6" borderId="0" xfId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9" fontId="6" fillId="0" borderId="0" xfId="0" quotePrefix="1" applyNumberFormat="1" applyFont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44" fillId="0" borderId="0" xfId="0" applyFont="1" applyAlignment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2" fillId="0" borderId="0" xfId="2" applyAlignment="1" applyProtection="1">
      <alignment horizontal="left" vertical="center"/>
    </xf>
    <xf numFmtId="0" fontId="20" fillId="0" borderId="0" xfId="1" applyFont="1" applyAlignment="1" applyProtection="1">
      <alignment horizontal="left"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</xf>
    <xf numFmtId="0" fontId="9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34" fillId="0" borderId="0" xfId="2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9" fillId="0" borderId="0" xfId="1" applyFont="1" applyFill="1" applyAlignment="1" applyProtection="1">
      <alignment horizontal="right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25" fillId="0" borderId="0" xfId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top" wrapText="1"/>
    </xf>
    <xf numFmtId="0" fontId="8" fillId="0" borderId="0" xfId="1" applyFont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/>
    </xf>
    <xf numFmtId="0" fontId="32" fillId="0" borderId="0" xfId="2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</xf>
    <xf numFmtId="0" fontId="20" fillId="0" borderId="0" xfId="1" applyFont="1" applyAlignment="1" applyProtection="1">
      <alignment horizontal="left" vertical="center" wrapText="1"/>
    </xf>
    <xf numFmtId="0" fontId="32" fillId="0" borderId="0" xfId="2" applyFill="1" applyAlignment="1" applyProtection="1">
      <alignment horizontal="left" vertical="center"/>
    </xf>
    <xf numFmtId="0" fontId="27" fillId="3" borderId="10" xfId="1" applyFont="1" applyFill="1" applyBorder="1" applyAlignment="1" applyProtection="1">
      <alignment horizontal="center" vertical="center" wrapText="1"/>
      <protection locked="0"/>
    </xf>
    <xf numFmtId="0" fontId="27" fillId="3" borderId="11" xfId="1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1" applyFont="1" applyFill="1" applyBorder="1" applyAlignment="1" applyProtection="1">
      <alignment horizontal="center" vertical="center" wrapText="1"/>
    </xf>
    <xf numFmtId="0" fontId="9" fillId="4" borderId="14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/>
    </xf>
    <xf numFmtId="0" fontId="44" fillId="0" borderId="0" xfId="0" applyFont="1" applyAlignment="1">
      <alignment horizontal="center" vertical="top" wrapText="1"/>
    </xf>
    <xf numFmtId="0" fontId="38" fillId="0" borderId="0" xfId="1" applyFont="1" applyFill="1" applyAlignment="1" applyProtection="1">
      <alignment horizontal="right" vertical="center"/>
    </xf>
    <xf numFmtId="164" fontId="5" fillId="4" borderId="9" xfId="1" applyNumberFormat="1" applyFont="1" applyFill="1" applyBorder="1" applyAlignment="1" applyProtection="1">
      <alignment horizontal="right" vertical="center"/>
      <protection locked="0"/>
    </xf>
    <xf numFmtId="164" fontId="5" fillId="4" borderId="0" xfId="1" applyNumberFormat="1" applyFont="1" applyFill="1" applyBorder="1" applyAlignment="1" applyProtection="1">
      <alignment horizontal="right" vertical="center"/>
      <protection locked="0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3" borderId="14" xfId="1" applyFont="1" applyFill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vertical="center"/>
    </xf>
    <xf numFmtId="10" fontId="0" fillId="0" borderId="5" xfId="0" applyNumberForma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2" fillId="7" borderId="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4A8EA"/>
      <color rgb="FF93C9FF"/>
      <color rgb="FF85C2FF"/>
      <color rgb="FF33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4</xdr:col>
      <xdr:colOff>478368</xdr:colOff>
      <xdr:row>1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1610F7-768B-4772-8CBE-241CFBDC0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250" b="43000"/>
        <a:stretch/>
      </xdr:blipFill>
      <xdr:spPr>
        <a:xfrm>
          <a:off x="133350" y="38100"/>
          <a:ext cx="2116668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0</xdr:rowOff>
    </xdr:from>
    <xdr:to>
      <xdr:col>5</xdr:col>
      <xdr:colOff>78318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61357-4501-4D66-81E4-14BD08442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250" b="43000"/>
        <a:stretch/>
      </xdr:blipFill>
      <xdr:spPr>
        <a:xfrm>
          <a:off x="44450" y="0"/>
          <a:ext cx="2224618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6</xdr:col>
      <xdr:colOff>844550</xdr:colOff>
      <xdr:row>44</xdr:row>
      <xdr:rowOff>1067145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CB0241-1D96-4B50-A2B6-10E457B0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125075"/>
          <a:ext cx="3895725" cy="1067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4</xdr:col>
      <xdr:colOff>478368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7D881F-AABE-4EC4-B7FC-44D1567B6D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250" b="43000"/>
        <a:stretch/>
      </xdr:blipFill>
      <xdr:spPr>
        <a:xfrm>
          <a:off x="133350" y="38100"/>
          <a:ext cx="2116668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5</xdr:col>
      <xdr:colOff>901700</xdr:colOff>
      <xdr:row>45</xdr:row>
      <xdr:rowOff>9430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34F9B9-723E-46A6-B24D-847874E1A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610850"/>
          <a:ext cx="4010025" cy="109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0</xdr:rowOff>
    </xdr:from>
    <xdr:to>
      <xdr:col>3</xdr:col>
      <xdr:colOff>440268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7480A-12C0-48F6-BC2C-30290A17A7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250" b="43000"/>
        <a:stretch/>
      </xdr:blipFill>
      <xdr:spPr>
        <a:xfrm>
          <a:off x="47625" y="0"/>
          <a:ext cx="2221443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nefits.va.gov/homeloans/documents/circulars/26_19_30_exhibit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enefits.va.gov/homeloans/documents/circulars/26_19_30_exhibit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enefits.va.gov/homeloans/documents/circulars/26_19_30_exhibita.pdf" TargetMode="External"/><Relationship Id="rId1" Type="http://schemas.openxmlformats.org/officeDocument/2006/relationships/hyperlink" Target="https://www.fhfa.gov/DataTools/Downloads/Pages/Conforming-Loan-Limits.asp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nefits.va.gov/homeloans/documents/circulars/26_19_30_exhib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3985-5A8E-4827-BC8D-DC7E2034E00D}">
  <sheetPr>
    <pageSetUpPr fitToPage="1"/>
  </sheetPr>
  <dimension ref="B1:AA58"/>
  <sheetViews>
    <sheetView zoomScaleNormal="100" workbookViewId="0">
      <selection activeCell="K26" sqref="K26"/>
    </sheetView>
  </sheetViews>
  <sheetFormatPr defaultColWidth="9.140625" defaultRowHeight="15.75" x14ac:dyDescent="0.25"/>
  <cols>
    <col min="1" max="1" width="3.42578125" style="16" customWidth="1"/>
    <col min="2" max="2" width="5.7109375" style="16" customWidth="1"/>
    <col min="3" max="4" width="8.7109375" style="16" customWidth="1"/>
    <col min="5" max="5" width="29.140625" style="16" customWidth="1"/>
    <col min="6" max="6" width="23.7109375" style="16" customWidth="1"/>
    <col min="7" max="7" width="10" style="16" customWidth="1"/>
    <col min="8" max="8" width="17" style="16" customWidth="1"/>
    <col min="9" max="9" width="10.28515625" style="16" customWidth="1"/>
    <col min="10" max="10" width="4.42578125" style="47" customWidth="1"/>
    <col min="11" max="11" width="15.140625" style="16" customWidth="1"/>
    <col min="12" max="12" width="9.140625" style="16"/>
    <col min="13" max="13" width="12" style="16" hidden="1" customWidth="1"/>
    <col min="14" max="14" width="9.140625" style="16"/>
    <col min="15" max="15" width="15.7109375" style="16" hidden="1" customWidth="1"/>
    <col min="16" max="16384" width="9.140625" style="16"/>
  </cols>
  <sheetData>
    <row r="1" spans="2:27" x14ac:dyDescent="0.25">
      <c r="J1" s="17"/>
      <c r="K1" s="53" t="s">
        <v>0</v>
      </c>
    </row>
    <row r="2" spans="2:27" ht="15" customHeight="1" x14ac:dyDescent="0.25">
      <c r="E2" s="18"/>
      <c r="F2" s="18"/>
      <c r="G2" s="18"/>
      <c r="H2" s="18"/>
      <c r="I2" s="18"/>
      <c r="J2" s="18"/>
      <c r="K2" s="18"/>
    </row>
    <row r="3" spans="2:27" ht="75" customHeight="1" x14ac:dyDescent="0.2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2:27" ht="20.100000000000001" customHeight="1" x14ac:dyDescent="0.25">
      <c r="D4" s="67" t="s">
        <v>2</v>
      </c>
      <c r="E4" s="68"/>
      <c r="F4" s="69"/>
      <c r="G4" s="69"/>
      <c r="H4" s="69"/>
      <c r="I4" s="69"/>
      <c r="J4" s="69"/>
      <c r="K4" s="69"/>
      <c r="L4" s="62"/>
      <c r="M4" s="19"/>
      <c r="N4" s="19"/>
      <c r="O4" s="19"/>
      <c r="P4" s="19"/>
      <c r="Q4" s="19"/>
    </row>
    <row r="5" spans="2:27" ht="20.100000000000001" customHeight="1" x14ac:dyDescent="0.25">
      <c r="D5" s="67" t="s">
        <v>3</v>
      </c>
      <c r="E5" s="68"/>
      <c r="F5" s="69"/>
      <c r="G5" s="69"/>
      <c r="H5" s="69"/>
      <c r="I5" s="69"/>
      <c r="J5" s="69"/>
      <c r="K5" s="69"/>
      <c r="L5" s="62"/>
      <c r="M5" s="19"/>
      <c r="N5" s="19"/>
      <c r="O5" s="19"/>
      <c r="P5" s="19"/>
      <c r="Q5" s="19"/>
      <c r="R5" s="20"/>
    </row>
    <row r="6" spans="2:27" ht="20.100000000000001" customHeight="1" x14ac:dyDescent="0.25">
      <c r="D6" s="67" t="s">
        <v>4</v>
      </c>
      <c r="E6" s="68"/>
      <c r="F6" s="69"/>
      <c r="G6" s="69"/>
      <c r="H6" s="69"/>
      <c r="I6" s="69"/>
      <c r="J6" s="69"/>
      <c r="K6" s="69"/>
      <c r="L6" s="62"/>
      <c r="M6" s="19"/>
      <c r="N6" s="19"/>
      <c r="O6" s="19"/>
      <c r="P6" s="19"/>
      <c r="Q6" s="19"/>
    </row>
    <row r="7" spans="2:27" s="21" customFormat="1" x14ac:dyDescent="0.25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22"/>
      <c r="M7" s="22"/>
      <c r="N7" s="22"/>
      <c r="O7" s="22"/>
    </row>
    <row r="8" spans="2:27" ht="20.100000000000001" customHeight="1" x14ac:dyDescent="0.25">
      <c r="B8" s="71" t="s">
        <v>6</v>
      </c>
      <c r="C8" s="71"/>
      <c r="D8" s="71"/>
      <c r="E8" s="71"/>
      <c r="F8" s="71"/>
      <c r="G8" s="71"/>
      <c r="H8" s="71"/>
      <c r="I8" s="71"/>
      <c r="J8" s="62"/>
      <c r="K8" s="23" t="s">
        <v>7</v>
      </c>
      <c r="L8" s="24"/>
      <c r="M8" s="24"/>
      <c r="N8" s="19"/>
      <c r="O8" s="19"/>
    </row>
    <row r="9" spans="2:27" ht="20.100000000000001" customHeight="1" x14ac:dyDescent="0.25">
      <c r="B9" s="25" t="s">
        <v>8</v>
      </c>
      <c r="C9" s="72" t="s">
        <v>9</v>
      </c>
      <c r="D9" s="72"/>
      <c r="E9" s="72"/>
      <c r="F9" s="72"/>
      <c r="G9" s="72"/>
      <c r="H9" s="72"/>
      <c r="I9" s="72"/>
      <c r="J9" s="62"/>
      <c r="K9" s="13">
        <v>36000</v>
      </c>
      <c r="L9" s="19"/>
      <c r="M9" s="19"/>
      <c r="N9" s="19"/>
      <c r="O9" s="19"/>
    </row>
    <row r="10" spans="2:27" ht="20.100000000000001" customHeight="1" x14ac:dyDescent="0.25">
      <c r="B10" s="25">
        <v>2</v>
      </c>
      <c r="C10" s="67" t="s">
        <v>10</v>
      </c>
      <c r="D10" s="67"/>
      <c r="E10" s="67"/>
      <c r="F10" s="67"/>
      <c r="G10" s="67"/>
      <c r="H10" s="67"/>
      <c r="I10" s="67"/>
      <c r="J10" s="28" t="s">
        <v>11</v>
      </c>
      <c r="K10" s="2"/>
      <c r="L10" s="19"/>
      <c r="M10" s="19"/>
      <c r="N10" s="19"/>
      <c r="O10" s="19"/>
      <c r="AA10" s="29"/>
    </row>
    <row r="11" spans="2:27" ht="20.100000000000001" customHeight="1" thickBot="1" x14ac:dyDescent="0.3">
      <c r="B11" s="27">
        <v>3</v>
      </c>
      <c r="C11" s="66" t="s">
        <v>12</v>
      </c>
      <c r="D11" s="66"/>
      <c r="E11" s="66"/>
      <c r="F11" s="66"/>
      <c r="G11" s="66"/>
      <c r="H11" s="66"/>
      <c r="I11" s="66"/>
      <c r="J11" s="27" t="s">
        <v>13</v>
      </c>
      <c r="K11" s="6">
        <f>K9-K10</f>
        <v>36000</v>
      </c>
      <c r="L11" s="19"/>
      <c r="M11" s="30"/>
      <c r="N11" s="19"/>
      <c r="O11" s="19"/>
    </row>
    <row r="12" spans="2:27" ht="20.100000000000001" customHeight="1" thickTop="1" x14ac:dyDescent="0.25">
      <c r="B12" s="71" t="s">
        <v>14</v>
      </c>
      <c r="C12" s="71"/>
      <c r="D12" s="71"/>
      <c r="E12" s="71"/>
      <c r="F12" s="71"/>
      <c r="G12" s="71"/>
      <c r="H12" s="71"/>
      <c r="I12" s="71"/>
      <c r="J12" s="62"/>
      <c r="K12" s="31"/>
      <c r="L12" s="19"/>
      <c r="M12" s="19"/>
      <c r="N12" s="19"/>
      <c r="O12" s="19"/>
    </row>
    <row r="13" spans="2:27" s="21" customFormat="1" ht="4.5" customHeight="1" thickBot="1" x14ac:dyDescent="0.3">
      <c r="B13" s="32"/>
      <c r="C13" s="32"/>
      <c r="D13" s="32"/>
      <c r="E13" s="32"/>
      <c r="F13" s="32"/>
      <c r="G13" s="32"/>
      <c r="H13" s="32"/>
      <c r="I13" s="32"/>
      <c r="J13" s="63"/>
      <c r="K13" s="33"/>
      <c r="L13" s="22"/>
      <c r="M13" s="22"/>
      <c r="N13" s="22"/>
      <c r="O13" s="22"/>
    </row>
    <row r="14" spans="2:27" ht="20.100000000000001" customHeight="1" thickBot="1" x14ac:dyDescent="0.3">
      <c r="B14" s="73" t="s">
        <v>15</v>
      </c>
      <c r="C14" s="73"/>
      <c r="D14" s="73"/>
      <c r="E14" s="73"/>
      <c r="F14" s="74"/>
      <c r="G14" s="5"/>
      <c r="H14" s="32"/>
      <c r="I14" s="32"/>
      <c r="J14" s="62"/>
      <c r="K14" s="31"/>
      <c r="L14" s="19"/>
      <c r="M14" s="19"/>
      <c r="N14" s="19"/>
      <c r="O14" s="19"/>
    </row>
    <row r="15" spans="2:27" ht="20.100000000000001" customHeight="1" x14ac:dyDescent="0.25">
      <c r="B15" s="25">
        <v>4</v>
      </c>
      <c r="C15" s="75" t="s">
        <v>16</v>
      </c>
      <c r="D15" s="75"/>
      <c r="E15" s="75"/>
      <c r="F15" s="75"/>
      <c r="G15" s="75"/>
      <c r="H15" s="75"/>
      <c r="I15" s="75"/>
      <c r="J15" s="62"/>
      <c r="K15" s="2"/>
      <c r="L15" s="19"/>
      <c r="M15" s="19"/>
      <c r="N15" s="19"/>
      <c r="O15" s="19"/>
    </row>
    <row r="16" spans="2:27" ht="20.100000000000001" customHeight="1" x14ac:dyDescent="0.25">
      <c r="B16" s="25">
        <v>5</v>
      </c>
      <c r="C16" s="67" t="s">
        <v>17</v>
      </c>
      <c r="D16" s="67"/>
      <c r="E16" s="67"/>
      <c r="F16" s="67"/>
      <c r="G16" s="67"/>
      <c r="H16" s="67"/>
      <c r="I16" s="67"/>
      <c r="J16" s="28" t="s">
        <v>18</v>
      </c>
      <c r="K16" s="1">
        <f>(K15*0.75)</f>
        <v>0</v>
      </c>
      <c r="L16" s="24"/>
      <c r="M16" s="19"/>
      <c r="N16" s="19"/>
      <c r="O16" s="19"/>
    </row>
    <row r="17" spans="2:15" ht="20.100000000000001" customHeight="1" x14ac:dyDescent="0.25">
      <c r="B17" s="25">
        <v>6</v>
      </c>
      <c r="C17" s="67" t="s">
        <v>19</v>
      </c>
      <c r="D17" s="67"/>
      <c r="E17" s="67"/>
      <c r="F17" s="67"/>
      <c r="G17" s="67"/>
      <c r="H17" s="67"/>
      <c r="I17" s="67"/>
      <c r="J17" s="28" t="s">
        <v>20</v>
      </c>
      <c r="K17" s="1">
        <f>MAX(K11, M17)</f>
        <v>36000</v>
      </c>
      <c r="L17" s="19"/>
      <c r="M17" s="19">
        <f>IF(K11&lt;0,0,K11)</f>
        <v>36000</v>
      </c>
      <c r="N17" s="19"/>
      <c r="O17" s="34" t="s">
        <v>21</v>
      </c>
    </row>
    <row r="18" spans="2:15" ht="20.100000000000001" customHeight="1" thickBot="1" x14ac:dyDescent="0.3">
      <c r="B18" s="25">
        <v>7</v>
      </c>
      <c r="C18" s="67" t="s">
        <v>22</v>
      </c>
      <c r="D18" s="67"/>
      <c r="E18" s="67"/>
      <c r="F18" s="67"/>
      <c r="G18" s="67"/>
      <c r="H18" s="67"/>
      <c r="I18" s="67"/>
      <c r="J18" s="28" t="s">
        <v>13</v>
      </c>
      <c r="K18" s="6">
        <f>K16+K17</f>
        <v>36000</v>
      </c>
      <c r="L18" s="19"/>
      <c r="M18" s="19"/>
      <c r="N18" s="19"/>
      <c r="O18" s="19"/>
    </row>
    <row r="19" spans="2:15" ht="20.100000000000001" customHeight="1" thickTop="1" x14ac:dyDescent="0.25">
      <c r="B19" s="25"/>
      <c r="C19" s="77" t="s">
        <v>23</v>
      </c>
      <c r="D19" s="77"/>
      <c r="E19" s="77"/>
      <c r="F19" s="77"/>
      <c r="G19" s="77"/>
      <c r="H19" s="77"/>
      <c r="I19" s="77"/>
      <c r="J19" s="28"/>
      <c r="K19" s="1">
        <f>MIN(K15,K18)</f>
        <v>36000</v>
      </c>
      <c r="L19" s="19"/>
      <c r="M19" s="19"/>
      <c r="N19" s="19"/>
      <c r="O19" s="19"/>
    </row>
    <row r="20" spans="2:15" ht="20.100000000000001" customHeight="1" x14ac:dyDescent="0.25">
      <c r="B20" s="25" t="s">
        <v>24</v>
      </c>
      <c r="C20" s="72" t="s">
        <v>25</v>
      </c>
      <c r="D20" s="72"/>
      <c r="E20" s="72"/>
      <c r="F20" s="72"/>
      <c r="G20" s="72"/>
      <c r="H20" s="72"/>
      <c r="I20" s="72"/>
      <c r="J20" s="62"/>
      <c r="K20" s="1">
        <f>IF(G14&lt;580,K19*0.9,K19*1)</f>
        <v>32400</v>
      </c>
      <c r="L20" s="19"/>
      <c r="M20" s="19"/>
      <c r="N20" s="35"/>
      <c r="O20" s="19"/>
    </row>
    <row r="21" spans="2:15" ht="19.5" customHeight="1" x14ac:dyDescent="0.25">
      <c r="B21" s="25" t="s">
        <v>26</v>
      </c>
      <c r="C21" s="78" t="s">
        <v>27</v>
      </c>
      <c r="D21" s="78"/>
      <c r="E21" s="78"/>
      <c r="F21" s="78"/>
      <c r="G21" s="78"/>
      <c r="H21" s="78"/>
      <c r="I21" s="78"/>
      <c r="J21" s="28" t="s">
        <v>21</v>
      </c>
      <c r="K21" s="1">
        <f>IF(G14&lt;580,K19*0.9,K19*1)</f>
        <v>32400</v>
      </c>
      <c r="L21" s="19"/>
      <c r="M21" s="19"/>
      <c r="N21" s="19"/>
      <c r="O21" s="19"/>
    </row>
    <row r="22" spans="2:15" ht="19.5" customHeight="1" x14ac:dyDescent="0.25">
      <c r="B22" s="25"/>
      <c r="C22" s="78" t="s">
        <v>28</v>
      </c>
      <c r="D22" s="78"/>
      <c r="E22" s="78"/>
      <c r="F22" s="78"/>
      <c r="G22" s="78"/>
      <c r="H22" s="78"/>
      <c r="I22" s="78"/>
      <c r="J22" s="28"/>
      <c r="K22" s="1">
        <f>IF(G14&lt;580,K19*0.9,K19*1.25)</f>
        <v>32400</v>
      </c>
      <c r="L22" s="19"/>
      <c r="M22" s="19"/>
      <c r="N22" s="19"/>
      <c r="O22" s="19"/>
    </row>
    <row r="23" spans="2:15" ht="19.5" customHeight="1" x14ac:dyDescent="0.25">
      <c r="B23" s="25"/>
      <c r="C23" s="78" t="s">
        <v>29</v>
      </c>
      <c r="D23" s="78"/>
      <c r="E23" s="78"/>
      <c r="F23" s="78"/>
      <c r="G23" s="78"/>
      <c r="H23" s="78"/>
      <c r="I23" s="78"/>
      <c r="J23" s="28"/>
      <c r="K23" s="1">
        <f>K19*1.25</f>
        <v>45000</v>
      </c>
      <c r="L23" s="19"/>
      <c r="M23" s="19"/>
      <c r="N23" s="19"/>
      <c r="O23" s="19"/>
    </row>
    <row r="24" spans="2:15" ht="19.5" customHeight="1" thickBot="1" x14ac:dyDescent="0.3">
      <c r="B24" s="25" t="s">
        <v>30</v>
      </c>
      <c r="C24" s="66" t="s">
        <v>31</v>
      </c>
      <c r="D24" s="66"/>
      <c r="E24" s="66"/>
      <c r="F24" s="66"/>
      <c r="G24" s="66"/>
      <c r="H24" s="66"/>
      <c r="I24" s="59"/>
      <c r="J24" s="28"/>
      <c r="K24" s="4"/>
      <c r="L24" s="19"/>
      <c r="M24" s="19"/>
      <c r="N24" s="19"/>
      <c r="O24" s="19"/>
    </row>
    <row r="25" spans="2:15" ht="19.5" customHeight="1" thickTop="1" thickBot="1" x14ac:dyDescent="0.3">
      <c r="B25" s="25" t="s">
        <v>32</v>
      </c>
      <c r="C25" s="65" t="s">
        <v>33</v>
      </c>
      <c r="D25" s="65"/>
      <c r="E25" s="65"/>
      <c r="F25" s="65"/>
      <c r="G25" s="59"/>
      <c r="H25" s="59"/>
      <c r="I25" s="59"/>
      <c r="J25" s="28"/>
      <c r="K25" s="4">
        <v>0</v>
      </c>
      <c r="L25" s="19"/>
      <c r="M25" s="19"/>
      <c r="N25" s="19"/>
      <c r="O25" s="19"/>
    </row>
    <row r="26" spans="2:15" ht="20.100000000000001" customHeight="1" thickTop="1" x14ac:dyDescent="0.25">
      <c r="B26" s="36" t="s">
        <v>34</v>
      </c>
      <c r="C26" s="81" t="s">
        <v>35</v>
      </c>
      <c r="D26" s="81"/>
      <c r="E26" s="81"/>
      <c r="F26" s="81"/>
      <c r="G26" s="27" t="s">
        <v>36</v>
      </c>
      <c r="H26" s="14" t="e">
        <f>K26/K15</f>
        <v>#DIV/0!</v>
      </c>
      <c r="I26" s="22"/>
      <c r="J26" s="63"/>
      <c r="K26" s="1">
        <f>SUM(K24,K25)</f>
        <v>0</v>
      </c>
      <c r="L26" s="19"/>
      <c r="M26" s="19"/>
      <c r="N26" s="19"/>
      <c r="O26" s="19"/>
    </row>
    <row r="27" spans="2:15" ht="20.100000000000001" customHeight="1" x14ac:dyDescent="0.25">
      <c r="B27" s="71" t="s">
        <v>37</v>
      </c>
      <c r="C27" s="71"/>
      <c r="D27" s="71"/>
      <c r="E27" s="71"/>
      <c r="F27" s="71"/>
      <c r="G27" s="71"/>
      <c r="H27" s="71"/>
      <c r="I27" s="71"/>
      <c r="J27" s="62"/>
      <c r="K27" s="31"/>
      <c r="L27" s="19"/>
      <c r="M27" s="19"/>
      <c r="N27" s="19"/>
      <c r="O27" s="19"/>
    </row>
    <row r="28" spans="2:15" ht="20.100000000000001" customHeight="1" x14ac:dyDescent="0.25">
      <c r="B28" s="25">
        <v>8</v>
      </c>
      <c r="C28" s="67" t="s">
        <v>38</v>
      </c>
      <c r="D28" s="67"/>
      <c r="E28" s="67"/>
      <c r="F28" s="67"/>
      <c r="G28" s="67"/>
      <c r="H28" s="67"/>
      <c r="I28" s="67"/>
      <c r="J28" s="62"/>
      <c r="K28" s="1">
        <f>K15</f>
        <v>0</v>
      </c>
      <c r="L28" s="19"/>
      <c r="M28" s="19"/>
      <c r="N28" s="19"/>
      <c r="O28" s="19"/>
    </row>
    <row r="29" spans="2:15" ht="20.100000000000001" customHeight="1" x14ac:dyDescent="0.25">
      <c r="B29" s="25">
        <v>9</v>
      </c>
      <c r="C29" s="67" t="s">
        <v>39</v>
      </c>
      <c r="D29" s="67"/>
      <c r="E29" s="67"/>
      <c r="F29" s="67"/>
      <c r="G29" s="67"/>
      <c r="H29" s="67"/>
      <c r="I29" s="67"/>
      <c r="J29" s="28" t="s">
        <v>11</v>
      </c>
      <c r="K29" s="1">
        <f>K26</f>
        <v>0</v>
      </c>
      <c r="L29" s="19"/>
      <c r="M29" s="19"/>
      <c r="N29" s="19"/>
      <c r="O29" s="19"/>
    </row>
    <row r="30" spans="2:15" ht="20.100000000000001" customHeight="1" x14ac:dyDescent="0.25">
      <c r="B30" s="36">
        <v>10</v>
      </c>
      <c r="C30" s="81" t="s">
        <v>40</v>
      </c>
      <c r="D30" s="81"/>
      <c r="E30" s="81"/>
      <c r="F30" s="73" t="s">
        <v>41</v>
      </c>
      <c r="G30" s="73"/>
      <c r="H30" s="14" t="e">
        <f>K30/K15</f>
        <v>#DIV/0!</v>
      </c>
      <c r="I30" s="22"/>
      <c r="J30" s="27"/>
      <c r="K30" s="1">
        <f>IF((K28-K29)&lt;0,0,(K28-K29))</f>
        <v>0</v>
      </c>
      <c r="L30" s="19"/>
      <c r="M30" s="19"/>
      <c r="N30" s="19"/>
      <c r="O30" s="19"/>
    </row>
    <row r="31" spans="2:15" ht="20.100000000000001" customHeight="1" x14ac:dyDescent="0.25">
      <c r="B31" s="71" t="s">
        <v>42</v>
      </c>
      <c r="C31" s="71"/>
      <c r="D31" s="71"/>
      <c r="E31" s="71"/>
      <c r="F31" s="71"/>
      <c r="G31" s="71"/>
      <c r="H31" s="71"/>
      <c r="I31" s="71"/>
      <c r="J31" s="28"/>
      <c r="K31" s="37"/>
      <c r="L31" s="19"/>
      <c r="M31" s="19"/>
      <c r="N31" s="19"/>
      <c r="O31" s="38">
        <v>3.5999999999999997E-2</v>
      </c>
    </row>
    <row r="32" spans="2:15" ht="20.100000000000001" customHeight="1" x14ac:dyDescent="0.25">
      <c r="B32" s="25">
        <v>11</v>
      </c>
      <c r="C32" s="67" t="s">
        <v>43</v>
      </c>
      <c r="D32" s="67"/>
      <c r="E32" s="67"/>
      <c r="F32" s="67"/>
      <c r="G32" s="67"/>
      <c r="H32" s="67"/>
      <c r="I32" s="67"/>
      <c r="J32" s="28"/>
      <c r="K32" s="1">
        <f>K26</f>
        <v>0</v>
      </c>
      <c r="L32" s="19"/>
      <c r="M32" s="19"/>
      <c r="N32" s="19"/>
      <c r="O32" s="38">
        <v>2.3E-2</v>
      </c>
    </row>
    <row r="33" spans="2:15" ht="20.100000000000001" customHeight="1" x14ac:dyDescent="0.25">
      <c r="B33" s="25">
        <v>12</v>
      </c>
      <c r="C33" s="82" t="s">
        <v>44</v>
      </c>
      <c r="D33" s="82"/>
      <c r="E33" s="82"/>
      <c r="G33" s="58"/>
      <c r="H33" s="15">
        <v>2.3E-2</v>
      </c>
      <c r="I33" s="58"/>
      <c r="J33" s="28" t="s">
        <v>20</v>
      </c>
      <c r="K33" s="1">
        <f>K32*H33</f>
        <v>0</v>
      </c>
      <c r="L33" s="19"/>
      <c r="M33" s="19"/>
      <c r="N33" s="19"/>
      <c r="O33" s="38">
        <v>1.6500000000000001E-2</v>
      </c>
    </row>
    <row r="34" spans="2:15" ht="20.100000000000001" customHeight="1" thickBot="1" x14ac:dyDescent="0.3">
      <c r="B34" s="36">
        <v>13</v>
      </c>
      <c r="C34" s="81" t="s">
        <v>45</v>
      </c>
      <c r="D34" s="81"/>
      <c r="E34" s="81"/>
      <c r="F34" s="81"/>
      <c r="G34" s="81"/>
      <c r="H34" s="81"/>
      <c r="I34" s="81"/>
      <c r="J34" s="28"/>
      <c r="K34" s="6">
        <f>+K32+K33</f>
        <v>0</v>
      </c>
      <c r="L34" s="19"/>
      <c r="M34" s="19"/>
      <c r="N34" s="19"/>
      <c r="O34" s="38">
        <v>1.4E-2</v>
      </c>
    </row>
    <row r="35" spans="2:15" ht="19.5" customHeight="1" thickTop="1" x14ac:dyDescent="0.25">
      <c r="B35" s="71" t="s">
        <v>46</v>
      </c>
      <c r="C35" s="71"/>
      <c r="D35" s="71"/>
      <c r="E35" s="71"/>
      <c r="F35" s="71"/>
      <c r="G35" s="71"/>
      <c r="H35" s="71"/>
      <c r="I35" s="71"/>
      <c r="J35" s="28"/>
      <c r="K35" s="19"/>
      <c r="L35" s="19"/>
      <c r="M35" s="19"/>
      <c r="N35" s="19"/>
      <c r="O35" s="38">
        <v>5.0000000000000001E-3</v>
      </c>
    </row>
    <row r="36" spans="2:15" ht="20.100000000000001" customHeight="1" x14ac:dyDescent="0.25">
      <c r="B36" s="25">
        <v>14</v>
      </c>
      <c r="C36" s="67" t="s">
        <v>47</v>
      </c>
      <c r="D36" s="67"/>
      <c r="E36" s="67"/>
      <c r="F36" s="67"/>
      <c r="G36" s="67"/>
      <c r="H36" s="67"/>
      <c r="I36" s="67"/>
      <c r="J36" s="28"/>
      <c r="K36" s="1">
        <f>K17</f>
        <v>36000</v>
      </c>
      <c r="L36" s="19"/>
      <c r="M36" s="19"/>
      <c r="N36" s="19"/>
      <c r="O36" s="38">
        <v>0</v>
      </c>
    </row>
    <row r="37" spans="2:15" ht="20.100000000000001" customHeight="1" x14ac:dyDescent="0.25">
      <c r="B37" s="25" t="s">
        <v>48</v>
      </c>
      <c r="C37" s="67" t="s">
        <v>49</v>
      </c>
      <c r="D37" s="67"/>
      <c r="E37" s="67"/>
      <c r="F37" s="67"/>
      <c r="G37" s="67"/>
      <c r="H37" s="67"/>
      <c r="I37" s="67"/>
      <c r="J37" s="28"/>
      <c r="K37" s="1">
        <f>(K25*0.25)</f>
        <v>0</v>
      </c>
      <c r="L37" s="19"/>
      <c r="M37" s="19"/>
      <c r="N37" s="19"/>
      <c r="O37" s="38"/>
    </row>
    <row r="38" spans="2:15" ht="20.100000000000001" customHeight="1" x14ac:dyDescent="0.25">
      <c r="B38" s="25">
        <v>15</v>
      </c>
      <c r="C38" s="67" t="s">
        <v>50</v>
      </c>
      <c r="D38" s="67"/>
      <c r="E38" s="67"/>
      <c r="F38" s="67"/>
      <c r="G38" s="67"/>
      <c r="H38" s="67"/>
      <c r="I38" s="67"/>
      <c r="J38" s="28" t="s">
        <v>20</v>
      </c>
      <c r="K38" s="1">
        <f>K30</f>
        <v>0</v>
      </c>
      <c r="L38" s="19"/>
      <c r="M38" s="19"/>
      <c r="N38" s="19"/>
      <c r="O38" s="38"/>
    </row>
    <row r="39" spans="2:15" ht="20.100000000000001" customHeight="1" thickBot="1" x14ac:dyDescent="0.3">
      <c r="B39" s="25">
        <v>16</v>
      </c>
      <c r="C39" s="67" t="s">
        <v>51</v>
      </c>
      <c r="D39" s="67"/>
      <c r="E39" s="67"/>
      <c r="F39" s="67"/>
      <c r="G39" s="67"/>
      <c r="H39" s="67"/>
      <c r="I39" s="67"/>
      <c r="J39" s="28" t="s">
        <v>13</v>
      </c>
      <c r="K39" s="6">
        <f>K36+K37+K38</f>
        <v>36000</v>
      </c>
      <c r="L39" s="19"/>
      <c r="M39" s="19"/>
      <c r="N39" s="19"/>
      <c r="O39" s="38"/>
    </row>
    <row r="40" spans="2:15" ht="16.5" customHeight="1" thickTop="1" x14ac:dyDescent="0.25">
      <c r="B40" s="25">
        <v>17</v>
      </c>
      <c r="C40" s="79" t="s">
        <v>52</v>
      </c>
      <c r="D40" s="79"/>
      <c r="E40" s="79"/>
      <c r="F40" s="79"/>
      <c r="G40" s="79"/>
      <c r="H40" s="79"/>
      <c r="I40" s="79"/>
      <c r="J40" s="79"/>
      <c r="K40" s="7" t="e">
        <f>K39/K34</f>
        <v>#DIV/0!</v>
      </c>
      <c r="L40" s="19"/>
      <c r="M40" s="19"/>
      <c r="N40" s="19"/>
      <c r="O40" s="19"/>
    </row>
    <row r="41" spans="2:15" ht="16.5" customHeight="1" x14ac:dyDescent="0.25">
      <c r="B41" s="25">
        <v>18</v>
      </c>
      <c r="C41" s="79" t="s">
        <v>53</v>
      </c>
      <c r="D41" s="79"/>
      <c r="E41" s="79"/>
      <c r="F41" s="79"/>
      <c r="G41" s="79"/>
      <c r="H41" s="79"/>
      <c r="I41" s="79"/>
      <c r="J41" s="79"/>
      <c r="K41" s="7" t="e">
        <f>K39/K32</f>
        <v>#DIV/0!</v>
      </c>
      <c r="L41" s="19"/>
      <c r="M41" s="19"/>
      <c r="N41" s="19"/>
      <c r="O41" s="19"/>
    </row>
    <row r="42" spans="2:15" ht="6" customHeight="1" x14ac:dyDescent="0.25">
      <c r="B42" s="36" t="s">
        <v>21</v>
      </c>
      <c r="C42" s="83" t="s">
        <v>21</v>
      </c>
      <c r="D42" s="83"/>
      <c r="E42" s="83"/>
      <c r="F42" s="83"/>
      <c r="G42" s="83"/>
      <c r="H42" s="83"/>
      <c r="I42" s="83"/>
      <c r="J42" s="63"/>
      <c r="K42" s="40"/>
      <c r="L42" s="19"/>
      <c r="M42" s="19"/>
      <c r="N42" s="19"/>
      <c r="O42" s="19"/>
    </row>
    <row r="43" spans="2:15" ht="20.100000000000001" customHeight="1" x14ac:dyDescent="0.25">
      <c r="B43" s="41" t="s">
        <v>21</v>
      </c>
      <c r="C43" s="42" t="s">
        <v>54</v>
      </c>
      <c r="D43" s="43"/>
      <c r="E43" s="43"/>
      <c r="F43" s="43"/>
      <c r="G43" s="43"/>
      <c r="H43" s="43"/>
      <c r="I43" s="43"/>
      <c r="J43" s="44"/>
      <c r="K43" s="43"/>
      <c r="L43" s="24"/>
      <c r="M43" s="19"/>
      <c r="N43" s="19"/>
      <c r="O43" s="19"/>
    </row>
    <row r="44" spans="2:15" ht="46.5" customHeight="1" x14ac:dyDescent="0.25">
      <c r="B44" s="41"/>
      <c r="C44" s="84" t="s">
        <v>55</v>
      </c>
      <c r="D44" s="84"/>
      <c r="E44" s="84"/>
      <c r="F44" s="84"/>
      <c r="G44" s="84"/>
      <c r="H44" s="84"/>
      <c r="I44" s="84"/>
      <c r="J44" s="84"/>
      <c r="K44" s="84"/>
      <c r="L44" s="24"/>
      <c r="M44" s="19"/>
      <c r="N44" s="19"/>
      <c r="O44" s="19"/>
    </row>
    <row r="45" spans="2:15" ht="36.75" customHeight="1" x14ac:dyDescent="0.25">
      <c r="B45" s="41"/>
      <c r="C45" s="79" t="s">
        <v>56</v>
      </c>
      <c r="D45" s="79"/>
      <c r="E45" s="79"/>
      <c r="F45" s="79"/>
      <c r="G45" s="79"/>
      <c r="H45" s="79"/>
      <c r="I45" s="79"/>
      <c r="J45" s="79"/>
      <c r="K45" s="79"/>
      <c r="L45" s="24"/>
      <c r="M45" s="19"/>
      <c r="N45" s="19"/>
      <c r="O45" s="19"/>
    </row>
    <row r="46" spans="2:15" ht="64.5" customHeight="1" x14ac:dyDescent="0.25">
      <c r="B46" s="41"/>
      <c r="C46" s="79" t="s">
        <v>57</v>
      </c>
      <c r="D46" s="79"/>
      <c r="E46" s="79"/>
      <c r="F46" s="79"/>
      <c r="G46" s="79"/>
      <c r="H46" s="79"/>
      <c r="I46" s="79"/>
      <c r="J46" s="79"/>
      <c r="K46" s="79"/>
      <c r="L46" s="24"/>
      <c r="M46" s="19"/>
      <c r="N46" s="19"/>
      <c r="O46" s="19"/>
    </row>
    <row r="47" spans="2:15" x14ac:dyDescent="0.25">
      <c r="B47" s="41"/>
      <c r="C47" s="45"/>
      <c r="D47" s="45"/>
      <c r="E47" s="45"/>
      <c r="F47" s="45"/>
      <c r="G47" s="45"/>
      <c r="H47" s="45"/>
      <c r="I47" s="45"/>
      <c r="J47" s="45"/>
      <c r="K47" s="45"/>
      <c r="L47" s="24"/>
      <c r="M47" s="24"/>
      <c r="N47" s="24"/>
      <c r="O47" s="19"/>
    </row>
    <row r="48" spans="2:15" ht="31.5" customHeight="1" x14ac:dyDescent="0.25"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24"/>
      <c r="M48" s="24"/>
      <c r="N48" s="24"/>
      <c r="O48" s="24"/>
    </row>
    <row r="49" spans="2:15" ht="28.5" customHeight="1" x14ac:dyDescent="0.25">
      <c r="B49" s="41"/>
      <c r="L49" s="24"/>
      <c r="M49" s="24"/>
      <c r="N49" s="24"/>
      <c r="O49" s="24"/>
    </row>
    <row r="50" spans="2:15" x14ac:dyDescent="0.25">
      <c r="B50" s="41"/>
      <c r="C50" s="80"/>
      <c r="D50" s="80"/>
      <c r="E50" s="80"/>
      <c r="F50" s="80"/>
      <c r="G50" s="80"/>
      <c r="H50" s="80"/>
      <c r="I50" s="80"/>
      <c r="J50" s="80"/>
      <c r="K50" s="80"/>
      <c r="L50" s="24"/>
      <c r="M50" s="24"/>
      <c r="N50" s="24"/>
      <c r="O50" s="24"/>
    </row>
    <row r="51" spans="2:15" x14ac:dyDescent="0.25">
      <c r="B51" s="24"/>
      <c r="C51" s="24"/>
      <c r="D51" s="24"/>
      <c r="E51" s="24"/>
      <c r="F51" s="24"/>
      <c r="G51" s="24"/>
      <c r="H51" s="24"/>
      <c r="I51" s="24"/>
      <c r="J51" s="48"/>
      <c r="K51" s="24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48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48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48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48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48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48"/>
      <c r="K57" s="24"/>
      <c r="L57" s="24"/>
      <c r="M57" s="24"/>
      <c r="N57" s="24"/>
      <c r="O57" s="24"/>
    </row>
    <row r="58" spans="2:15" x14ac:dyDescent="0.25">
      <c r="O58" s="24"/>
    </row>
  </sheetData>
  <sheetProtection algorithmName="SHA-512" hashValue="6lshE5QTwrHxN1cdr9kx7USKgNgd/UBtSNV2rTrMW187G2nuDch9F8VVUs9epmqa8+SfqJRZ9FjvJXi3ucvwEw==" saltValue="Mx0kN858UgBw3O3DGLWGnQ==" spinCount="100000" sheet="1" objects="1" scenarios="1"/>
  <mergeCells count="47">
    <mergeCell ref="C46:K46"/>
    <mergeCell ref="C50:K50"/>
    <mergeCell ref="C26:F26"/>
    <mergeCell ref="C30:E30"/>
    <mergeCell ref="F30:G30"/>
    <mergeCell ref="C33:E33"/>
    <mergeCell ref="C39:I39"/>
    <mergeCell ref="C40:J40"/>
    <mergeCell ref="C41:J41"/>
    <mergeCell ref="C42:I42"/>
    <mergeCell ref="C44:K44"/>
    <mergeCell ref="C45:K45"/>
    <mergeCell ref="C34:I34"/>
    <mergeCell ref="B35:I35"/>
    <mergeCell ref="C36:I36"/>
    <mergeCell ref="C38:I38"/>
    <mergeCell ref="B27:I27"/>
    <mergeCell ref="C28:I28"/>
    <mergeCell ref="C29:I29"/>
    <mergeCell ref="B31:I31"/>
    <mergeCell ref="C32:I32"/>
    <mergeCell ref="C19:I19"/>
    <mergeCell ref="C20:I20"/>
    <mergeCell ref="C21:I21"/>
    <mergeCell ref="C22:I22"/>
    <mergeCell ref="C23:I23"/>
    <mergeCell ref="B3:K3"/>
    <mergeCell ref="D4:E4"/>
    <mergeCell ref="F4:K4"/>
    <mergeCell ref="D5:E5"/>
    <mergeCell ref="F5:K5"/>
    <mergeCell ref="C25:F25"/>
    <mergeCell ref="C24:H24"/>
    <mergeCell ref="C37:I37"/>
    <mergeCell ref="D6:E6"/>
    <mergeCell ref="F6:K6"/>
    <mergeCell ref="C18:I18"/>
    <mergeCell ref="B7:K7"/>
    <mergeCell ref="B8:I8"/>
    <mergeCell ref="C9:I9"/>
    <mergeCell ref="C10:I10"/>
    <mergeCell ref="C11:I11"/>
    <mergeCell ref="B12:I12"/>
    <mergeCell ref="B14:F14"/>
    <mergeCell ref="C15:I15"/>
    <mergeCell ref="C16:I16"/>
    <mergeCell ref="C17:I17"/>
  </mergeCells>
  <conditionalFormatting sqref="K40:K41">
    <cfRule type="cellIs" dxfId="12" priority="4" operator="greaterThanOrEqual">
      <formula>0.25</formula>
    </cfRule>
    <cfRule type="cellIs" dxfId="11" priority="5" operator="lessThan">
      <formula>0.25</formula>
    </cfRule>
  </conditionalFormatting>
  <conditionalFormatting sqref="K11">
    <cfRule type="cellIs" dxfId="10" priority="3" operator="lessThan">
      <formula>0</formula>
    </cfRule>
  </conditionalFormatting>
  <conditionalFormatting sqref="K17">
    <cfRule type="cellIs" dxfId="9" priority="2" operator="lessThan">
      <formula>1</formula>
    </cfRule>
  </conditionalFormatting>
  <dataValidations count="1">
    <dataValidation type="list" allowBlank="1" showInputMessage="1" showErrorMessage="1" sqref="H33" xr:uid="{A7B99ACC-412A-456F-84C7-3B10DE8CE3B3}">
      <formula1>$O$31:$O$39</formula1>
    </dataValidation>
  </dataValidations>
  <hyperlinks>
    <hyperlink ref="B7:K7" r:id="rId1" display="Refer to VA 26-19-30 Exhibit A for Entitlement/Guaranty Examples" xr:uid="{DAC13FAC-F1B6-4F32-B69D-09BF171EB7B0}"/>
    <hyperlink ref="C33:D33" location="'Funding Fee Rates'!A1" display="Funding Fee" xr:uid="{6209C2C2-1F73-4EB8-8EFA-DC7FAE9612A9}"/>
  </hyperlink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9"/>
  <sheetViews>
    <sheetView tabSelected="1" zoomScaleNormal="100" workbookViewId="0">
      <selection activeCell="K30" sqref="K30"/>
    </sheetView>
  </sheetViews>
  <sheetFormatPr defaultColWidth="9.140625" defaultRowHeight="15.75" x14ac:dyDescent="0.25"/>
  <cols>
    <col min="1" max="1" width="3.42578125" style="16" customWidth="1"/>
    <col min="2" max="2" width="5.7109375" style="16" customWidth="1"/>
    <col min="3" max="4" width="8.7109375" style="16" customWidth="1"/>
    <col min="5" max="5" width="4.7109375" style="16" customWidth="1"/>
    <col min="6" max="6" width="23.5703125" style="16" customWidth="1"/>
    <col min="7" max="7" width="23" style="16" customWidth="1"/>
    <col min="8" max="8" width="17.140625" style="16" customWidth="1"/>
    <col min="9" max="9" width="10.28515625" style="16" customWidth="1"/>
    <col min="10" max="10" width="4.42578125" style="47" customWidth="1"/>
    <col min="11" max="11" width="15.140625" style="16" customWidth="1"/>
    <col min="12" max="13" width="9.140625" style="16"/>
    <col min="14" max="14" width="9.140625" style="16" customWidth="1"/>
    <col min="15" max="15" width="15.7109375" style="16" hidden="1" customWidth="1"/>
    <col min="16" max="16" width="9.140625" style="16" customWidth="1"/>
    <col min="17" max="16384" width="9.140625" style="16"/>
  </cols>
  <sheetData>
    <row r="1" spans="2:18" x14ac:dyDescent="0.25">
      <c r="J1" s="17"/>
      <c r="K1" s="53" t="s">
        <v>0</v>
      </c>
    </row>
    <row r="2" spans="2:18" ht="15" customHeight="1" x14ac:dyDescent="0.25">
      <c r="E2" s="18"/>
      <c r="F2" s="18"/>
      <c r="G2" s="18"/>
      <c r="H2" s="18"/>
      <c r="I2" s="18"/>
      <c r="J2" s="18"/>
      <c r="K2" s="18"/>
    </row>
    <row r="3" spans="2:18" ht="15" customHeight="1" x14ac:dyDescent="0.25">
      <c r="B3" s="76" t="s">
        <v>58</v>
      </c>
      <c r="C3" s="76"/>
      <c r="D3" s="76"/>
      <c r="E3" s="76"/>
      <c r="F3" s="76"/>
      <c r="G3" s="76"/>
      <c r="H3" s="76"/>
      <c r="I3" s="76"/>
      <c r="J3" s="76"/>
      <c r="K3" s="76"/>
    </row>
    <row r="4" spans="2:18" ht="53.25" customHeight="1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8" ht="20.100000000000001" customHeight="1" x14ac:dyDescent="0.25">
      <c r="D5" s="67" t="s">
        <v>2</v>
      </c>
      <c r="E5" s="68"/>
      <c r="F5" s="69"/>
      <c r="G5" s="69"/>
      <c r="H5" s="69"/>
      <c r="I5" s="69"/>
      <c r="J5" s="69"/>
      <c r="K5" s="69"/>
      <c r="L5" s="62"/>
      <c r="M5" s="19"/>
      <c r="N5" s="19"/>
      <c r="O5" s="19"/>
      <c r="P5" s="19"/>
      <c r="Q5" s="19"/>
    </row>
    <row r="6" spans="2:18" ht="20.100000000000001" customHeight="1" x14ac:dyDescent="0.25">
      <c r="D6" s="67" t="s">
        <v>3</v>
      </c>
      <c r="E6" s="68"/>
      <c r="F6" s="69"/>
      <c r="G6" s="69"/>
      <c r="H6" s="69"/>
      <c r="I6" s="69"/>
      <c r="J6" s="69"/>
      <c r="K6" s="69"/>
      <c r="L6" s="62"/>
      <c r="M6" s="19"/>
      <c r="N6" s="19"/>
      <c r="O6" s="19"/>
      <c r="P6" s="19"/>
      <c r="Q6" s="19"/>
      <c r="R6" s="20"/>
    </row>
    <row r="7" spans="2:18" ht="20.100000000000001" customHeight="1" x14ac:dyDescent="0.25">
      <c r="D7" s="67" t="s">
        <v>4</v>
      </c>
      <c r="E7" s="68"/>
      <c r="F7" s="69"/>
      <c r="G7" s="69"/>
      <c r="H7" s="69"/>
      <c r="I7" s="69"/>
      <c r="J7" s="69"/>
      <c r="K7" s="69"/>
      <c r="L7" s="62"/>
      <c r="M7" s="19"/>
      <c r="N7" s="19"/>
      <c r="O7" s="19"/>
      <c r="P7" s="19"/>
      <c r="Q7" s="19"/>
    </row>
    <row r="8" spans="2:18" s="21" customFormat="1" x14ac:dyDescent="0.25">
      <c r="B8" s="70" t="s">
        <v>5</v>
      </c>
      <c r="C8" s="70"/>
      <c r="D8" s="70"/>
      <c r="E8" s="70"/>
      <c r="F8" s="70"/>
      <c r="G8" s="70"/>
      <c r="H8" s="70"/>
      <c r="I8" s="70"/>
      <c r="J8" s="70"/>
      <c r="K8" s="70"/>
      <c r="L8" s="22"/>
      <c r="M8" s="22"/>
      <c r="N8" s="22"/>
      <c r="O8" s="22"/>
    </row>
    <row r="9" spans="2:18" ht="20.100000000000001" customHeight="1" x14ac:dyDescent="0.25">
      <c r="B9" s="71" t="s">
        <v>6</v>
      </c>
      <c r="C9" s="71"/>
      <c r="D9" s="71"/>
      <c r="E9" s="71"/>
      <c r="F9" s="71"/>
      <c r="G9" s="71"/>
      <c r="H9" s="71"/>
      <c r="I9" s="71"/>
      <c r="J9" s="62"/>
      <c r="K9" s="23" t="s">
        <v>7</v>
      </c>
      <c r="L9" s="24"/>
      <c r="M9" s="24"/>
      <c r="N9" s="19"/>
      <c r="O9" s="19"/>
    </row>
    <row r="10" spans="2:18" ht="20.100000000000001" customHeight="1" x14ac:dyDescent="0.25">
      <c r="B10" s="25">
        <v>1</v>
      </c>
      <c r="C10" s="81" t="s">
        <v>59</v>
      </c>
      <c r="D10" s="81"/>
      <c r="E10" s="81"/>
      <c r="F10" s="81"/>
      <c r="G10" s="81"/>
      <c r="H10" s="3"/>
      <c r="I10" s="26" t="s">
        <v>60</v>
      </c>
      <c r="J10" s="27" t="s">
        <v>13</v>
      </c>
      <c r="K10" s="1">
        <f>(H10*0.25)</f>
        <v>0</v>
      </c>
      <c r="L10" s="19"/>
      <c r="M10" s="19"/>
      <c r="N10" s="19"/>
      <c r="O10" s="19"/>
    </row>
    <row r="11" spans="2:18" ht="20.100000000000001" customHeight="1" thickBot="1" x14ac:dyDescent="0.3">
      <c r="B11" s="27">
        <v>2</v>
      </c>
      <c r="C11" s="66" t="s">
        <v>61</v>
      </c>
      <c r="D11" s="66"/>
      <c r="E11" s="66"/>
      <c r="F11" s="66"/>
      <c r="G11" s="66"/>
      <c r="H11" s="66"/>
      <c r="I11" s="66"/>
      <c r="J11" s="27" t="s">
        <v>13</v>
      </c>
      <c r="K11" s="6">
        <f>K10</f>
        <v>0</v>
      </c>
      <c r="L11" s="19"/>
      <c r="M11" s="19"/>
      <c r="N11" s="19"/>
      <c r="O11" s="19"/>
    </row>
    <row r="12" spans="2:18" ht="20.100000000000001" customHeight="1" thickTop="1" x14ac:dyDescent="0.25">
      <c r="B12" s="71" t="s">
        <v>14</v>
      </c>
      <c r="C12" s="71"/>
      <c r="D12" s="71"/>
      <c r="E12" s="71"/>
      <c r="F12" s="71"/>
      <c r="G12" s="71"/>
      <c r="H12" s="71"/>
      <c r="I12" s="71"/>
      <c r="J12" s="62"/>
      <c r="K12" s="31"/>
      <c r="L12" s="19"/>
      <c r="M12" s="19"/>
      <c r="N12" s="19"/>
      <c r="O12" s="19"/>
    </row>
    <row r="13" spans="2:18" s="21" customFormat="1" ht="4.5" customHeight="1" thickBot="1" x14ac:dyDescent="0.3">
      <c r="B13" s="32"/>
      <c r="C13" s="32"/>
      <c r="D13" s="32"/>
      <c r="E13" s="32"/>
      <c r="F13" s="32"/>
      <c r="G13" s="32"/>
      <c r="H13" s="32"/>
      <c r="I13" s="32"/>
      <c r="J13" s="63"/>
      <c r="K13" s="33"/>
      <c r="L13" s="22"/>
      <c r="M13" s="22"/>
      <c r="N13" s="22"/>
      <c r="O13" s="22"/>
    </row>
    <row r="14" spans="2:18" ht="20.100000000000001" customHeight="1" thickBot="1" x14ac:dyDescent="0.3">
      <c r="B14" s="49">
        <v>3</v>
      </c>
      <c r="C14" s="63" t="s">
        <v>62</v>
      </c>
      <c r="D14" s="57"/>
      <c r="E14" s="57"/>
      <c r="F14" s="50"/>
      <c r="G14" s="5"/>
      <c r="H14" s="32"/>
      <c r="I14" s="32"/>
      <c r="J14" s="62"/>
      <c r="K14" s="31"/>
      <c r="L14" s="19"/>
      <c r="M14" s="19"/>
      <c r="N14" s="19"/>
      <c r="O14" s="19"/>
    </row>
    <row r="15" spans="2:18" ht="20.100000000000001" customHeight="1" x14ac:dyDescent="0.25">
      <c r="B15" s="25">
        <v>4</v>
      </c>
      <c r="C15" s="75" t="s">
        <v>16</v>
      </c>
      <c r="D15" s="75"/>
      <c r="E15" s="75"/>
      <c r="F15" s="75"/>
      <c r="G15" s="75"/>
      <c r="H15" s="75"/>
      <c r="I15" s="75"/>
      <c r="J15" s="62"/>
      <c r="K15" s="2"/>
      <c r="L15" s="19"/>
      <c r="M15" s="19"/>
      <c r="N15" s="19"/>
      <c r="O15" s="19"/>
    </row>
    <row r="16" spans="2:18" ht="20.100000000000001" customHeight="1" x14ac:dyDescent="0.25">
      <c r="B16" s="25">
        <v>5</v>
      </c>
      <c r="C16" s="67" t="s">
        <v>17</v>
      </c>
      <c r="D16" s="67"/>
      <c r="E16" s="67"/>
      <c r="F16" s="67"/>
      <c r="G16" s="67"/>
      <c r="H16" s="67"/>
      <c r="I16" s="67"/>
      <c r="J16" s="28" t="s">
        <v>18</v>
      </c>
      <c r="K16" s="1">
        <f>(K15*0.75)</f>
        <v>0</v>
      </c>
      <c r="L16" s="24"/>
      <c r="M16" s="19"/>
      <c r="N16" s="19"/>
      <c r="O16" s="19"/>
    </row>
    <row r="17" spans="2:15" ht="20.100000000000001" customHeight="1" x14ac:dyDescent="0.25">
      <c r="B17" s="25">
        <v>6</v>
      </c>
      <c r="C17" s="67" t="s">
        <v>63</v>
      </c>
      <c r="D17" s="67"/>
      <c r="E17" s="67"/>
      <c r="F17" s="67"/>
      <c r="G17" s="67"/>
      <c r="H17" s="67"/>
      <c r="I17" s="67"/>
      <c r="J17" s="28" t="s">
        <v>20</v>
      </c>
      <c r="K17" s="1">
        <f>K11</f>
        <v>0</v>
      </c>
      <c r="L17" s="19"/>
      <c r="M17" s="19"/>
      <c r="N17" s="19"/>
      <c r="O17" s="34" t="s">
        <v>21</v>
      </c>
    </row>
    <row r="18" spans="2:15" ht="20.100000000000001" customHeight="1" thickBot="1" x14ac:dyDescent="0.3">
      <c r="B18" s="25">
        <v>7</v>
      </c>
      <c r="C18" s="67" t="s">
        <v>22</v>
      </c>
      <c r="D18" s="67"/>
      <c r="E18" s="67"/>
      <c r="F18" s="67"/>
      <c r="G18" s="67"/>
      <c r="H18" s="67"/>
      <c r="I18" s="67"/>
      <c r="J18" s="28" t="s">
        <v>13</v>
      </c>
      <c r="K18" s="6">
        <f>K16+K17</f>
        <v>0</v>
      </c>
      <c r="L18" s="19"/>
      <c r="M18" s="19"/>
      <c r="N18" s="19"/>
      <c r="O18" s="19"/>
    </row>
    <row r="19" spans="2:15" ht="20.100000000000001" customHeight="1" thickTop="1" x14ac:dyDescent="0.25">
      <c r="B19" s="25"/>
      <c r="C19" s="77" t="s">
        <v>64</v>
      </c>
      <c r="D19" s="77"/>
      <c r="E19" s="77"/>
      <c r="F19" s="77"/>
      <c r="G19" s="77"/>
      <c r="H19" s="77"/>
      <c r="I19" s="77"/>
      <c r="J19" s="28"/>
      <c r="K19" s="1">
        <f>MIN(K15,K18)</f>
        <v>0</v>
      </c>
      <c r="L19" s="19"/>
      <c r="M19" s="19"/>
      <c r="N19" s="19"/>
      <c r="O19" s="19"/>
    </row>
    <row r="20" spans="2:15" ht="20.100000000000001" customHeight="1" x14ac:dyDescent="0.25">
      <c r="B20" s="25" t="s">
        <v>24</v>
      </c>
      <c r="C20" s="72" t="s">
        <v>25</v>
      </c>
      <c r="D20" s="72"/>
      <c r="E20" s="72"/>
      <c r="F20" s="72"/>
      <c r="G20" s="72"/>
      <c r="H20" s="72"/>
      <c r="I20" s="72"/>
      <c r="J20" s="62"/>
      <c r="K20" s="1">
        <f>IF(G14&lt;580,K18*0.9,K18*1)</f>
        <v>0</v>
      </c>
      <c r="L20" s="19"/>
      <c r="M20" s="19"/>
      <c r="N20" s="35"/>
      <c r="O20" s="19"/>
    </row>
    <row r="21" spans="2:15" ht="19.5" customHeight="1" x14ac:dyDescent="0.25">
      <c r="B21" s="25" t="s">
        <v>26</v>
      </c>
      <c r="C21" s="78" t="s">
        <v>27</v>
      </c>
      <c r="D21" s="78"/>
      <c r="E21" s="78"/>
      <c r="F21" s="78"/>
      <c r="G21" s="78"/>
      <c r="H21" s="78"/>
      <c r="I21" s="78"/>
      <c r="J21" s="28" t="s">
        <v>21</v>
      </c>
      <c r="K21" s="1">
        <f>IF(G14&lt;580,K18*0.9,K18*1)</f>
        <v>0</v>
      </c>
      <c r="L21" s="19"/>
      <c r="M21" s="19"/>
      <c r="N21" s="19"/>
      <c r="O21" s="19"/>
    </row>
    <row r="22" spans="2:15" ht="19.5" customHeight="1" x14ac:dyDescent="0.25">
      <c r="B22" s="25"/>
      <c r="C22" s="78" t="s">
        <v>65</v>
      </c>
      <c r="D22" s="78"/>
      <c r="E22" s="78"/>
      <c r="F22" s="78"/>
      <c r="G22" s="78"/>
      <c r="H22" s="78"/>
      <c r="I22" s="78"/>
      <c r="J22" s="28"/>
      <c r="K22" s="1">
        <f>IF(G14&lt;580,K18*0.9,K18*1.25)</f>
        <v>0</v>
      </c>
      <c r="L22" s="19"/>
      <c r="M22" s="19"/>
      <c r="N22" s="19"/>
      <c r="O22" s="19"/>
    </row>
    <row r="23" spans="2:15" ht="19.5" customHeight="1" x14ac:dyDescent="0.25">
      <c r="B23" s="25"/>
      <c r="C23" s="78" t="s">
        <v>29</v>
      </c>
      <c r="D23" s="78"/>
      <c r="E23" s="78"/>
      <c r="F23" s="78"/>
      <c r="G23" s="78"/>
      <c r="H23" s="78"/>
      <c r="I23" s="78"/>
      <c r="J23" s="28"/>
      <c r="K23" s="1">
        <f>K18*1.25</f>
        <v>0</v>
      </c>
      <c r="L23" s="19"/>
      <c r="M23" s="19"/>
      <c r="N23" s="19"/>
      <c r="O23" s="19"/>
    </row>
    <row r="24" spans="2:15" ht="19.5" customHeight="1" thickBot="1" x14ac:dyDescent="0.3">
      <c r="B24" s="25" t="s">
        <v>30</v>
      </c>
      <c r="C24" s="66" t="s">
        <v>66</v>
      </c>
      <c r="D24" s="66"/>
      <c r="E24" s="66"/>
      <c r="F24" s="66"/>
      <c r="G24" s="66"/>
      <c r="H24" s="66"/>
      <c r="I24" s="66"/>
      <c r="J24" s="28"/>
      <c r="K24" s="4"/>
      <c r="L24" s="19"/>
      <c r="M24" s="19"/>
      <c r="N24" s="19"/>
      <c r="O24" s="19"/>
    </row>
    <row r="25" spans="2:15" ht="19.5" customHeight="1" thickTop="1" thickBot="1" x14ac:dyDescent="0.3">
      <c r="B25" s="25" t="s">
        <v>32</v>
      </c>
      <c r="C25" s="65" t="s">
        <v>67</v>
      </c>
      <c r="D25" s="65"/>
      <c r="E25" s="65"/>
      <c r="F25" s="65"/>
      <c r="G25" s="65"/>
      <c r="H25" s="65"/>
      <c r="I25" s="65"/>
      <c r="J25" s="28"/>
      <c r="K25" s="4"/>
      <c r="L25" s="19"/>
      <c r="M25" s="19"/>
      <c r="N25" s="19"/>
      <c r="O25" s="19"/>
    </row>
    <row r="26" spans="2:15" ht="20.100000000000001" customHeight="1" thickTop="1" x14ac:dyDescent="0.25">
      <c r="B26" s="36" t="s">
        <v>34</v>
      </c>
      <c r="C26" s="81" t="s">
        <v>68</v>
      </c>
      <c r="D26" s="81"/>
      <c r="E26" s="81"/>
      <c r="F26" s="81"/>
      <c r="G26" s="81"/>
      <c r="H26" s="51" t="s">
        <v>36</v>
      </c>
      <c r="I26" s="14" t="e">
        <f>K26/K15</f>
        <v>#DIV/0!</v>
      </c>
      <c r="J26" s="63"/>
      <c r="K26" s="1">
        <f>SUM(K25,K24)</f>
        <v>0</v>
      </c>
      <c r="L26" s="19"/>
      <c r="M26" s="19"/>
      <c r="N26" s="19"/>
      <c r="O26" s="19"/>
    </row>
    <row r="27" spans="2:15" ht="20.100000000000001" customHeight="1" x14ac:dyDescent="0.25">
      <c r="B27" s="71" t="s">
        <v>37</v>
      </c>
      <c r="C27" s="71"/>
      <c r="D27" s="71"/>
      <c r="E27" s="71"/>
      <c r="F27" s="71"/>
      <c r="G27" s="71"/>
      <c r="H27" s="71"/>
      <c r="I27" s="71"/>
      <c r="J27" s="62"/>
      <c r="K27" s="31"/>
      <c r="L27" s="19"/>
      <c r="M27" s="19"/>
      <c r="N27" s="19"/>
      <c r="O27" s="19"/>
    </row>
    <row r="28" spans="2:15" ht="20.100000000000001" customHeight="1" x14ac:dyDescent="0.25">
      <c r="B28" s="25">
        <v>8</v>
      </c>
      <c r="C28" s="67" t="s">
        <v>38</v>
      </c>
      <c r="D28" s="67"/>
      <c r="E28" s="67"/>
      <c r="F28" s="67"/>
      <c r="G28" s="67"/>
      <c r="H28" s="67"/>
      <c r="I28" s="67"/>
      <c r="J28" s="62"/>
      <c r="K28" s="1">
        <f>K15</f>
        <v>0</v>
      </c>
      <c r="L28" s="19"/>
      <c r="M28" s="19"/>
      <c r="N28" s="19"/>
      <c r="O28" s="19"/>
    </row>
    <row r="29" spans="2:15" ht="20.100000000000001" customHeight="1" x14ac:dyDescent="0.25">
      <c r="B29" s="25">
        <v>9</v>
      </c>
      <c r="C29" s="67" t="s">
        <v>69</v>
      </c>
      <c r="D29" s="67"/>
      <c r="E29" s="67"/>
      <c r="F29" s="67"/>
      <c r="G29" s="67"/>
      <c r="H29" s="67"/>
      <c r="I29" s="67"/>
      <c r="J29" s="28" t="s">
        <v>11</v>
      </c>
      <c r="K29" s="1">
        <f>K26</f>
        <v>0</v>
      </c>
      <c r="L29" s="19"/>
      <c r="M29" s="19"/>
      <c r="N29" s="19"/>
      <c r="O29" s="19"/>
    </row>
    <row r="30" spans="2:15" ht="20.100000000000001" customHeight="1" thickBot="1" x14ac:dyDescent="0.3">
      <c r="B30" s="36">
        <v>10</v>
      </c>
      <c r="C30" s="22" t="s">
        <v>40</v>
      </c>
      <c r="D30" s="22"/>
      <c r="E30" s="22"/>
      <c r="F30" s="22"/>
      <c r="H30" s="63" t="s">
        <v>41</v>
      </c>
      <c r="I30" s="14" t="e">
        <f>K30/K15</f>
        <v>#DIV/0!</v>
      </c>
      <c r="J30" s="27"/>
      <c r="K30" s="6">
        <f>IF((K28-K29)&lt;0,0,(K28-K29))</f>
        <v>0</v>
      </c>
      <c r="L30" s="19"/>
      <c r="M30" s="19"/>
      <c r="N30" s="19"/>
      <c r="O30" s="19"/>
    </row>
    <row r="31" spans="2:15" ht="20.100000000000001" customHeight="1" thickTop="1" x14ac:dyDescent="0.25">
      <c r="B31" s="71" t="s">
        <v>42</v>
      </c>
      <c r="C31" s="71"/>
      <c r="D31" s="71"/>
      <c r="E31" s="71"/>
      <c r="F31" s="71"/>
      <c r="G31" s="71"/>
      <c r="H31" s="71"/>
      <c r="I31" s="71"/>
      <c r="J31" s="28"/>
      <c r="K31" s="37"/>
      <c r="L31" s="19"/>
      <c r="M31" s="19"/>
      <c r="N31" s="19"/>
      <c r="O31" s="38">
        <v>3.5999999999999997E-2</v>
      </c>
    </row>
    <row r="32" spans="2:15" ht="20.100000000000001" customHeight="1" x14ac:dyDescent="0.25">
      <c r="B32" s="25">
        <v>11</v>
      </c>
      <c r="C32" s="67" t="s">
        <v>70</v>
      </c>
      <c r="D32" s="67"/>
      <c r="E32" s="67"/>
      <c r="F32" s="67"/>
      <c r="G32" s="67"/>
      <c r="H32" s="67"/>
      <c r="I32" s="67"/>
      <c r="J32" s="28"/>
      <c r="K32" s="1">
        <f>K26</f>
        <v>0</v>
      </c>
      <c r="L32" s="19"/>
      <c r="M32" s="19"/>
      <c r="N32" s="19"/>
      <c r="O32" s="38">
        <v>2.3E-2</v>
      </c>
    </row>
    <row r="33" spans="2:15" ht="20.100000000000001" customHeight="1" x14ac:dyDescent="0.25">
      <c r="B33" s="25">
        <v>12</v>
      </c>
      <c r="C33" s="60" t="s">
        <v>44</v>
      </c>
      <c r="D33" s="60"/>
      <c r="E33" s="52"/>
      <c r="F33" s="52"/>
      <c r="G33" s="15"/>
      <c r="H33" s="58"/>
      <c r="I33" s="58"/>
      <c r="J33" s="28" t="s">
        <v>20</v>
      </c>
      <c r="K33" s="1">
        <f>K32*G33</f>
        <v>0</v>
      </c>
      <c r="L33" s="19"/>
      <c r="M33" s="19"/>
      <c r="N33" s="19"/>
      <c r="O33" s="38">
        <v>1.6500000000000001E-2</v>
      </c>
    </row>
    <row r="34" spans="2:15" ht="20.100000000000001" customHeight="1" thickBot="1" x14ac:dyDescent="0.3">
      <c r="B34" s="36">
        <v>13</v>
      </c>
      <c r="C34" s="81" t="s">
        <v>71</v>
      </c>
      <c r="D34" s="81"/>
      <c r="E34" s="81"/>
      <c r="F34" s="81"/>
      <c r="G34" s="81"/>
      <c r="H34" s="81"/>
      <c r="I34" s="81"/>
      <c r="J34" s="28"/>
      <c r="K34" s="6">
        <f>+K32+K33</f>
        <v>0</v>
      </c>
      <c r="L34" s="19"/>
      <c r="M34" s="19"/>
      <c r="N34" s="19"/>
      <c r="O34" s="38">
        <v>1.4E-2</v>
      </c>
    </row>
    <row r="35" spans="2:15" ht="19.5" customHeight="1" thickTop="1" x14ac:dyDescent="0.25">
      <c r="B35" s="71" t="s">
        <v>46</v>
      </c>
      <c r="C35" s="71"/>
      <c r="D35" s="71"/>
      <c r="E35" s="71"/>
      <c r="F35" s="71"/>
      <c r="G35" s="71"/>
      <c r="H35" s="71"/>
      <c r="I35" s="71"/>
      <c r="J35" s="28"/>
      <c r="K35" s="19"/>
      <c r="L35" s="19"/>
      <c r="M35" s="19"/>
      <c r="N35" s="19"/>
      <c r="O35" s="38">
        <v>5.0000000000000001E-3</v>
      </c>
    </row>
    <row r="36" spans="2:15" ht="20.100000000000001" customHeight="1" x14ac:dyDescent="0.25">
      <c r="B36" s="25">
        <v>14</v>
      </c>
      <c r="C36" s="67" t="s">
        <v>72</v>
      </c>
      <c r="D36" s="67"/>
      <c r="E36" s="67"/>
      <c r="F36" s="67"/>
      <c r="G36" s="67"/>
      <c r="H36" s="67"/>
      <c r="I36" s="67"/>
      <c r="J36" s="28"/>
      <c r="K36" s="1">
        <f>K11</f>
        <v>0</v>
      </c>
      <c r="L36" s="19"/>
      <c r="M36" s="19"/>
      <c r="N36" s="19"/>
      <c r="O36" s="38">
        <v>0</v>
      </c>
    </row>
    <row r="37" spans="2:15" ht="20.100000000000001" customHeight="1" x14ac:dyDescent="0.25">
      <c r="B37" s="25" t="s">
        <v>48</v>
      </c>
      <c r="C37" s="67" t="s">
        <v>73</v>
      </c>
      <c r="D37" s="67"/>
      <c r="E37" s="67"/>
      <c r="F37" s="67"/>
      <c r="G37" s="67"/>
      <c r="H37" s="67"/>
      <c r="I37" s="67"/>
      <c r="J37" s="28"/>
      <c r="K37" s="1">
        <f>(K25*0.25)</f>
        <v>0</v>
      </c>
      <c r="L37" s="19"/>
      <c r="M37" s="19"/>
      <c r="N37" s="19"/>
      <c r="O37" s="38"/>
    </row>
    <row r="38" spans="2:15" ht="20.100000000000001" customHeight="1" x14ac:dyDescent="0.25">
      <c r="B38" s="25">
        <v>15</v>
      </c>
      <c r="C38" s="67" t="s">
        <v>50</v>
      </c>
      <c r="D38" s="67"/>
      <c r="E38" s="67"/>
      <c r="F38" s="67"/>
      <c r="G38" s="67"/>
      <c r="H38" s="67"/>
      <c r="I38" s="67"/>
      <c r="J38" s="28" t="s">
        <v>20</v>
      </c>
      <c r="K38" s="1">
        <f>K30</f>
        <v>0</v>
      </c>
      <c r="L38" s="19"/>
      <c r="M38" s="19"/>
      <c r="N38" s="19"/>
      <c r="O38" s="38"/>
    </row>
    <row r="39" spans="2:15" ht="20.100000000000001" customHeight="1" thickBot="1" x14ac:dyDescent="0.3">
      <c r="B39" s="25">
        <v>16</v>
      </c>
      <c r="C39" s="67" t="s">
        <v>51</v>
      </c>
      <c r="D39" s="67"/>
      <c r="E39" s="67"/>
      <c r="F39" s="67"/>
      <c r="G39" s="67"/>
      <c r="H39" s="67"/>
      <c r="I39" s="67"/>
      <c r="J39" s="28" t="s">
        <v>13</v>
      </c>
      <c r="K39" s="6">
        <f>K36+K37+K38</f>
        <v>0</v>
      </c>
      <c r="L39" s="19"/>
      <c r="M39" s="19"/>
      <c r="N39" s="19"/>
      <c r="O39" s="38"/>
    </row>
    <row r="40" spans="2:15" ht="16.5" customHeight="1" thickTop="1" x14ac:dyDescent="0.25">
      <c r="B40" s="25">
        <v>17</v>
      </c>
      <c r="C40" s="79" t="s">
        <v>52</v>
      </c>
      <c r="D40" s="79"/>
      <c r="E40" s="79"/>
      <c r="F40" s="79"/>
      <c r="G40" s="79"/>
      <c r="H40" s="79"/>
      <c r="I40" s="79"/>
      <c r="J40" s="79"/>
      <c r="K40" s="7" t="e">
        <f>K39/K34</f>
        <v>#DIV/0!</v>
      </c>
      <c r="L40" s="19"/>
      <c r="M40" s="19"/>
      <c r="N40" s="19"/>
      <c r="O40" s="19"/>
    </row>
    <row r="41" spans="2:15" ht="16.5" customHeight="1" x14ac:dyDescent="0.25">
      <c r="B41" s="25">
        <v>18</v>
      </c>
      <c r="C41" s="79" t="s">
        <v>53</v>
      </c>
      <c r="D41" s="79"/>
      <c r="E41" s="79"/>
      <c r="F41" s="79"/>
      <c r="G41" s="79"/>
      <c r="H41" s="79"/>
      <c r="I41" s="79"/>
      <c r="J41" s="79"/>
      <c r="K41" s="7" t="e">
        <f>K39/K32</f>
        <v>#DIV/0!</v>
      </c>
      <c r="L41" s="19"/>
      <c r="M41" s="19"/>
      <c r="N41" s="19"/>
      <c r="O41" s="19"/>
    </row>
    <row r="42" spans="2:15" ht="6" customHeight="1" x14ac:dyDescent="0.25">
      <c r="B42" s="36" t="s">
        <v>21</v>
      </c>
      <c r="C42" s="83" t="s">
        <v>21</v>
      </c>
      <c r="D42" s="83"/>
      <c r="E42" s="83"/>
      <c r="F42" s="83"/>
      <c r="G42" s="83"/>
      <c r="H42" s="83"/>
      <c r="I42" s="83"/>
      <c r="J42" s="63"/>
      <c r="K42" s="40"/>
      <c r="L42" s="19"/>
      <c r="M42" s="19"/>
      <c r="N42" s="19"/>
      <c r="O42" s="19"/>
    </row>
    <row r="43" spans="2:15" ht="20.100000000000001" customHeight="1" x14ac:dyDescent="0.25">
      <c r="B43" s="41" t="s">
        <v>21</v>
      </c>
      <c r="C43" s="42" t="s">
        <v>54</v>
      </c>
      <c r="D43" s="43"/>
      <c r="E43" s="43"/>
      <c r="F43" s="43"/>
      <c r="G43" s="43"/>
      <c r="H43" s="43"/>
      <c r="I43" s="43"/>
      <c r="J43" s="44"/>
      <c r="K43" s="43"/>
      <c r="L43" s="24"/>
      <c r="M43" s="19"/>
      <c r="N43" s="19"/>
      <c r="O43" s="19"/>
    </row>
    <row r="44" spans="2:15" ht="34.5" customHeight="1" x14ac:dyDescent="0.25">
      <c r="B44" s="41"/>
      <c r="C44" s="84" t="s">
        <v>74</v>
      </c>
      <c r="D44" s="84"/>
      <c r="E44" s="84"/>
      <c r="F44" s="84"/>
      <c r="G44" s="84"/>
      <c r="H44" s="84"/>
      <c r="I44" s="84"/>
      <c r="J44" s="84"/>
      <c r="K44" s="84"/>
      <c r="L44" s="24"/>
      <c r="M44" s="19"/>
      <c r="N44" s="19"/>
      <c r="O44" s="19"/>
    </row>
    <row r="45" spans="2:15" ht="84.75" customHeight="1" x14ac:dyDescent="0.25">
      <c r="B45" s="41"/>
      <c r="C45" s="61"/>
      <c r="D45" s="61"/>
      <c r="E45" s="61"/>
      <c r="F45" s="61"/>
      <c r="G45" s="61"/>
      <c r="H45" s="61"/>
      <c r="I45" s="61"/>
      <c r="J45" s="61"/>
      <c r="K45" s="61"/>
      <c r="L45" s="24"/>
      <c r="M45" s="19"/>
      <c r="N45" s="19"/>
      <c r="O45" s="19"/>
    </row>
    <row r="46" spans="2:15" ht="36.75" customHeight="1" x14ac:dyDescent="0.25">
      <c r="B46" s="41"/>
      <c r="C46" s="79" t="s">
        <v>75</v>
      </c>
      <c r="D46" s="79"/>
      <c r="E46" s="79"/>
      <c r="F46" s="79"/>
      <c r="G46" s="79"/>
      <c r="H46" s="79"/>
      <c r="I46" s="79"/>
      <c r="J46" s="79"/>
      <c r="K46" s="79"/>
      <c r="L46" s="24"/>
      <c r="M46" s="19"/>
      <c r="N46" s="19"/>
      <c r="O46" s="19"/>
    </row>
    <row r="47" spans="2:15" ht="64.5" customHeight="1" x14ac:dyDescent="0.25">
      <c r="B47" s="41"/>
      <c r="C47" s="79" t="s">
        <v>76</v>
      </c>
      <c r="D47" s="79"/>
      <c r="E47" s="79"/>
      <c r="F47" s="79"/>
      <c r="G47" s="79"/>
      <c r="H47" s="79"/>
      <c r="I47" s="79"/>
      <c r="J47" s="79"/>
      <c r="K47" s="79"/>
      <c r="L47" s="24"/>
      <c r="M47" s="19"/>
      <c r="N47" s="19"/>
      <c r="O47" s="19"/>
    </row>
    <row r="48" spans="2:15" x14ac:dyDescent="0.25">
      <c r="B48" s="41"/>
      <c r="C48" s="45"/>
      <c r="D48" s="45"/>
      <c r="E48" s="45"/>
      <c r="F48" s="45"/>
      <c r="G48" s="45"/>
      <c r="H48" s="45"/>
      <c r="I48" s="45"/>
      <c r="J48" s="45"/>
      <c r="K48" s="45"/>
      <c r="L48" s="24"/>
      <c r="M48" s="24"/>
      <c r="N48" s="24"/>
      <c r="O48" s="19"/>
    </row>
    <row r="49" spans="2:15" ht="31.5" customHeight="1" x14ac:dyDescent="0.25"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24"/>
      <c r="M49" s="24"/>
      <c r="N49" s="24"/>
      <c r="O49" s="24"/>
    </row>
    <row r="50" spans="2:15" ht="28.5" customHeight="1" x14ac:dyDescent="0.25">
      <c r="B50" s="41"/>
      <c r="L50" s="24"/>
      <c r="M50" s="24"/>
      <c r="N50" s="24"/>
      <c r="O50" s="24"/>
    </row>
    <row r="51" spans="2:15" x14ac:dyDescent="0.25">
      <c r="B51" s="41"/>
      <c r="C51" s="80"/>
      <c r="D51" s="80"/>
      <c r="E51" s="80"/>
      <c r="F51" s="80"/>
      <c r="G51" s="80"/>
      <c r="H51" s="80"/>
      <c r="I51" s="80"/>
      <c r="J51" s="80"/>
      <c r="K51" s="80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48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48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48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48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48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48"/>
      <c r="K57" s="24"/>
      <c r="L57" s="24"/>
      <c r="M57" s="24"/>
      <c r="N57" s="24"/>
      <c r="O57" s="24"/>
    </row>
    <row r="58" spans="2:15" x14ac:dyDescent="0.25">
      <c r="B58" s="24"/>
      <c r="C58" s="24"/>
      <c r="D58" s="24"/>
      <c r="E58" s="24"/>
      <c r="F58" s="24"/>
      <c r="G58" s="24"/>
      <c r="H58" s="24"/>
      <c r="I58" s="24"/>
      <c r="J58" s="48"/>
      <c r="K58" s="24"/>
      <c r="L58" s="24"/>
      <c r="M58" s="24"/>
      <c r="N58" s="24"/>
      <c r="O58" s="24"/>
    </row>
    <row r="59" spans="2:15" x14ac:dyDescent="0.25">
      <c r="O59" s="24"/>
    </row>
  </sheetData>
  <sheetProtection selectLockedCells="1"/>
  <sortState xmlns:xlrd2="http://schemas.microsoft.com/office/spreadsheetml/2017/richdata2" ref="Q31:Q39">
    <sortCondition descending="1" ref="Q31"/>
  </sortState>
  <mergeCells count="42">
    <mergeCell ref="C51:K51"/>
    <mergeCell ref="C46:K46"/>
    <mergeCell ref="C38:I38"/>
    <mergeCell ref="C36:I36"/>
    <mergeCell ref="C34:I34"/>
    <mergeCell ref="C47:K47"/>
    <mergeCell ref="B31:I31"/>
    <mergeCell ref="B35:I35"/>
    <mergeCell ref="C44:K44"/>
    <mergeCell ref="C39:I39"/>
    <mergeCell ref="C42:I42"/>
    <mergeCell ref="C32:I32"/>
    <mergeCell ref="C40:J40"/>
    <mergeCell ref="C41:J41"/>
    <mergeCell ref="C37:I37"/>
    <mergeCell ref="B3:K4"/>
    <mergeCell ref="C28:I28"/>
    <mergeCell ref="D5:E5"/>
    <mergeCell ref="C16:I16"/>
    <mergeCell ref="C19:I19"/>
    <mergeCell ref="C17:I17"/>
    <mergeCell ref="F5:K5"/>
    <mergeCell ref="C10:G10"/>
    <mergeCell ref="B8:K8"/>
    <mergeCell ref="C18:I18"/>
    <mergeCell ref="B27:I27"/>
    <mergeCell ref="C11:I11"/>
    <mergeCell ref="B12:I12"/>
    <mergeCell ref="C15:I15"/>
    <mergeCell ref="C20:I20"/>
    <mergeCell ref="C21:I21"/>
    <mergeCell ref="C29:I29"/>
    <mergeCell ref="F6:K6"/>
    <mergeCell ref="F7:K7"/>
    <mergeCell ref="D6:E6"/>
    <mergeCell ref="D7:E7"/>
    <mergeCell ref="B9:I9"/>
    <mergeCell ref="C22:I22"/>
    <mergeCell ref="C23:I23"/>
    <mergeCell ref="C26:G26"/>
    <mergeCell ref="C24:I24"/>
    <mergeCell ref="C25:I25"/>
  </mergeCells>
  <conditionalFormatting sqref="K40:K41">
    <cfRule type="cellIs" dxfId="8" priority="2" operator="greaterThanOrEqual">
      <formula>0.25</formula>
    </cfRule>
    <cfRule type="cellIs" dxfId="7" priority="3" operator="lessThan">
      <formula>0.25</formula>
    </cfRule>
  </conditionalFormatting>
  <dataValidations count="1">
    <dataValidation type="list" allowBlank="1" showInputMessage="1" showErrorMessage="1" sqref="G33" xr:uid="{00000000-0002-0000-0000-000000000000}">
      <formula1>$O$31:$O$39</formula1>
    </dataValidation>
  </dataValidations>
  <hyperlinks>
    <hyperlink ref="B8:K8" r:id="rId1" display="Refer to VA 26-19-30 Exhibit A for Entitlement/Guaranty Examples" xr:uid="{5668B253-C0F3-46BD-9FCA-B83E687CCA4E}"/>
    <hyperlink ref="C33:D33" location="'Funding Fee Rates'!A1" display="Funding Fee" xr:uid="{D753CB2E-50E7-4AF6-B362-6BC0065E4E87}"/>
  </hyperlinks>
  <pageMargins left="0.5" right="0.25" top="0.25" bottom="0.25" header="0.3" footer="0.3"/>
  <pageSetup scale="77" orientation="portrait" r:id="rId2"/>
  <ignoredErrors>
    <ignoredError sqref="K40:K41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BC850-598B-45B6-941E-5DCFB2507AC2}">
  <sheetPr>
    <pageSetUpPr fitToPage="1"/>
  </sheetPr>
  <dimension ref="B1:AA59"/>
  <sheetViews>
    <sheetView topLeftCell="A4" zoomScaleNormal="100" workbookViewId="0">
      <selection activeCell="C22" sqref="C22:I22"/>
    </sheetView>
  </sheetViews>
  <sheetFormatPr defaultColWidth="9.140625" defaultRowHeight="15.75" x14ac:dyDescent="0.25"/>
  <cols>
    <col min="1" max="1" width="3.42578125" style="16" customWidth="1"/>
    <col min="2" max="2" width="5.7109375" style="16" customWidth="1"/>
    <col min="3" max="4" width="8.7109375" style="16" customWidth="1"/>
    <col min="5" max="5" width="29.140625" style="16" customWidth="1"/>
    <col min="6" max="6" width="23.7109375" style="16" customWidth="1"/>
    <col min="7" max="7" width="10" style="16" customWidth="1"/>
    <col min="8" max="8" width="17" style="16" customWidth="1"/>
    <col min="9" max="9" width="10.28515625" style="16" customWidth="1"/>
    <col min="10" max="10" width="4.42578125" style="47" customWidth="1"/>
    <col min="11" max="11" width="15.140625" style="16" customWidth="1"/>
    <col min="12" max="12" width="9.140625" style="16"/>
    <col min="13" max="13" width="12" style="16" hidden="1" customWidth="1"/>
    <col min="14" max="14" width="9.140625" style="16"/>
    <col min="15" max="15" width="15.7109375" style="16" hidden="1" customWidth="1"/>
    <col min="16" max="16384" width="9.140625" style="16"/>
  </cols>
  <sheetData>
    <row r="1" spans="2:27" x14ac:dyDescent="0.25">
      <c r="J1" s="17"/>
      <c r="K1" s="53" t="s">
        <v>0</v>
      </c>
    </row>
    <row r="2" spans="2:27" ht="15" customHeight="1" x14ac:dyDescent="0.25">
      <c r="E2" s="18"/>
      <c r="F2" s="18"/>
      <c r="G2" s="18"/>
      <c r="H2" s="18"/>
      <c r="I2" s="18"/>
      <c r="J2" s="18"/>
      <c r="K2" s="18"/>
    </row>
    <row r="3" spans="2:27" ht="75" customHeight="1" x14ac:dyDescent="0.25">
      <c r="B3" s="76" t="s">
        <v>77</v>
      </c>
      <c r="C3" s="76"/>
      <c r="D3" s="76"/>
      <c r="E3" s="76"/>
      <c r="F3" s="76"/>
      <c r="G3" s="76"/>
      <c r="H3" s="76"/>
      <c r="I3" s="76"/>
      <c r="J3" s="76"/>
      <c r="K3" s="76"/>
    </row>
    <row r="4" spans="2:27" ht="20.100000000000001" customHeight="1" x14ac:dyDescent="0.25">
      <c r="D4" s="67" t="s">
        <v>2</v>
      </c>
      <c r="E4" s="68"/>
      <c r="F4" s="69"/>
      <c r="G4" s="69"/>
      <c r="H4" s="69"/>
      <c r="I4" s="69"/>
      <c r="J4" s="69"/>
      <c r="K4" s="69"/>
      <c r="L4" s="62"/>
      <c r="M4" s="19"/>
      <c r="N4" s="19"/>
      <c r="O4" s="19"/>
      <c r="P4" s="19"/>
      <c r="Q4" s="19"/>
    </row>
    <row r="5" spans="2:27" ht="20.100000000000001" customHeight="1" x14ac:dyDescent="0.25">
      <c r="D5" s="67" t="s">
        <v>3</v>
      </c>
      <c r="E5" s="68"/>
      <c r="F5" s="69"/>
      <c r="G5" s="69"/>
      <c r="H5" s="69"/>
      <c r="I5" s="69"/>
      <c r="J5" s="69"/>
      <c r="K5" s="69"/>
      <c r="L5" s="62"/>
      <c r="M5" s="19"/>
      <c r="N5" s="19"/>
      <c r="O5" s="19"/>
      <c r="P5" s="19"/>
      <c r="Q5" s="19"/>
      <c r="R5" s="20"/>
    </row>
    <row r="6" spans="2:27" ht="20.100000000000001" customHeight="1" x14ac:dyDescent="0.25">
      <c r="D6" s="67" t="s">
        <v>4</v>
      </c>
      <c r="E6" s="68"/>
      <c r="F6" s="69"/>
      <c r="G6" s="69"/>
      <c r="H6" s="69"/>
      <c r="I6" s="69"/>
      <c r="J6" s="69"/>
      <c r="K6" s="69"/>
      <c r="L6" s="62"/>
      <c r="M6" s="19"/>
      <c r="N6" s="19"/>
      <c r="O6" s="19"/>
      <c r="P6" s="19"/>
      <c r="Q6" s="19"/>
    </row>
    <row r="7" spans="2:27" s="21" customFormat="1" x14ac:dyDescent="0.25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22"/>
      <c r="M7" s="22"/>
      <c r="N7" s="22"/>
      <c r="O7" s="22"/>
    </row>
    <row r="8" spans="2:27" ht="20.100000000000001" customHeight="1" x14ac:dyDescent="0.25">
      <c r="B8" s="71" t="s">
        <v>6</v>
      </c>
      <c r="C8" s="71"/>
      <c r="D8" s="71"/>
      <c r="E8" s="71"/>
      <c r="F8" s="71"/>
      <c r="G8" s="71"/>
      <c r="H8" s="71"/>
      <c r="I8" s="71"/>
      <c r="J8" s="62"/>
      <c r="K8" s="23" t="s">
        <v>7</v>
      </c>
      <c r="L8" s="24"/>
      <c r="M8" s="24"/>
      <c r="N8" s="19"/>
      <c r="O8" s="19"/>
    </row>
    <row r="9" spans="2:27" ht="20.100000000000001" customHeight="1" x14ac:dyDescent="0.25">
      <c r="B9" s="25">
        <v>1</v>
      </c>
      <c r="C9" s="22" t="s">
        <v>78</v>
      </c>
      <c r="D9" s="22"/>
      <c r="E9" s="22"/>
      <c r="F9" s="85" t="s">
        <v>79</v>
      </c>
      <c r="G9" s="85"/>
      <c r="H9" s="3"/>
      <c r="I9" s="26" t="s">
        <v>60</v>
      </c>
      <c r="J9" s="27" t="s">
        <v>13</v>
      </c>
      <c r="K9" s="1">
        <f>(H9*0.25)</f>
        <v>0</v>
      </c>
      <c r="L9" s="19"/>
      <c r="M9" s="19"/>
      <c r="N9" s="19"/>
      <c r="O9" s="19"/>
    </row>
    <row r="10" spans="2:27" ht="20.100000000000001" customHeight="1" x14ac:dyDescent="0.25">
      <c r="B10" s="25">
        <v>2</v>
      </c>
      <c r="C10" s="67" t="s">
        <v>10</v>
      </c>
      <c r="D10" s="67"/>
      <c r="E10" s="67"/>
      <c r="F10" s="67"/>
      <c r="G10" s="67"/>
      <c r="H10" s="67"/>
      <c r="I10" s="67"/>
      <c r="J10" s="28" t="s">
        <v>11</v>
      </c>
      <c r="K10" s="2"/>
      <c r="L10" s="19"/>
      <c r="M10" s="19"/>
      <c r="N10" s="19"/>
      <c r="O10" s="19"/>
      <c r="AA10" s="29"/>
    </row>
    <row r="11" spans="2:27" ht="20.100000000000001" customHeight="1" thickBot="1" x14ac:dyDescent="0.3">
      <c r="B11" s="27">
        <v>3</v>
      </c>
      <c r="C11" s="66" t="s">
        <v>80</v>
      </c>
      <c r="D11" s="66"/>
      <c r="E11" s="66"/>
      <c r="F11" s="66"/>
      <c r="G11" s="66"/>
      <c r="H11" s="66"/>
      <c r="I11" s="66"/>
      <c r="J11" s="27" t="s">
        <v>13</v>
      </c>
      <c r="K11" s="6">
        <f>K9-K10</f>
        <v>0</v>
      </c>
      <c r="L11" s="19"/>
      <c r="M11" s="30"/>
      <c r="N11" s="19"/>
      <c r="O11" s="19"/>
    </row>
    <row r="12" spans="2:27" ht="20.100000000000001" customHeight="1" thickTop="1" x14ac:dyDescent="0.25">
      <c r="B12" s="71" t="s">
        <v>14</v>
      </c>
      <c r="C12" s="71"/>
      <c r="D12" s="71"/>
      <c r="E12" s="71"/>
      <c r="F12" s="71"/>
      <c r="G12" s="71"/>
      <c r="H12" s="71"/>
      <c r="I12" s="71"/>
      <c r="J12" s="62"/>
      <c r="K12" s="31"/>
      <c r="L12" s="19"/>
      <c r="M12" s="19"/>
      <c r="N12" s="19"/>
      <c r="O12" s="19"/>
    </row>
    <row r="13" spans="2:27" s="21" customFormat="1" ht="4.5" customHeight="1" thickBot="1" x14ac:dyDescent="0.3">
      <c r="B13" s="32"/>
      <c r="C13" s="32"/>
      <c r="D13" s="32"/>
      <c r="E13" s="32"/>
      <c r="F13" s="32"/>
      <c r="G13" s="32"/>
      <c r="H13" s="32"/>
      <c r="I13" s="32"/>
      <c r="J13" s="63"/>
      <c r="K13" s="33"/>
      <c r="L13" s="22"/>
      <c r="M13" s="22"/>
      <c r="N13" s="22"/>
      <c r="O13" s="22"/>
    </row>
    <row r="14" spans="2:27" ht="20.100000000000001" customHeight="1" thickBot="1" x14ac:dyDescent="0.3">
      <c r="B14" s="73" t="s">
        <v>15</v>
      </c>
      <c r="C14" s="73"/>
      <c r="D14" s="73"/>
      <c r="E14" s="73"/>
      <c r="F14" s="74"/>
      <c r="G14" s="5"/>
      <c r="H14" s="32"/>
      <c r="I14" s="32"/>
      <c r="J14" s="62"/>
      <c r="K14" s="31"/>
      <c r="L14" s="19"/>
      <c r="M14" s="19"/>
      <c r="N14" s="19"/>
      <c r="O14" s="19"/>
    </row>
    <row r="15" spans="2:27" ht="20.100000000000001" customHeight="1" x14ac:dyDescent="0.25">
      <c r="B15" s="25">
        <v>4</v>
      </c>
      <c r="C15" s="75" t="s">
        <v>16</v>
      </c>
      <c r="D15" s="75"/>
      <c r="E15" s="75"/>
      <c r="F15" s="75"/>
      <c r="G15" s="75"/>
      <c r="H15" s="75"/>
      <c r="I15" s="75"/>
      <c r="J15" s="62"/>
      <c r="K15" s="2"/>
      <c r="L15" s="19"/>
      <c r="M15" s="19"/>
      <c r="N15" s="19"/>
      <c r="O15" s="19"/>
    </row>
    <row r="16" spans="2:27" ht="20.100000000000001" customHeight="1" x14ac:dyDescent="0.25">
      <c r="B16" s="25">
        <v>5</v>
      </c>
      <c r="C16" s="67" t="s">
        <v>17</v>
      </c>
      <c r="D16" s="67"/>
      <c r="E16" s="67"/>
      <c r="F16" s="67"/>
      <c r="G16" s="67"/>
      <c r="H16" s="67"/>
      <c r="I16" s="67"/>
      <c r="J16" s="28" t="s">
        <v>18</v>
      </c>
      <c r="K16" s="1">
        <f>(K15*0.75)</f>
        <v>0</v>
      </c>
      <c r="L16" s="24"/>
      <c r="M16" s="19"/>
      <c r="N16" s="19"/>
      <c r="O16" s="19"/>
    </row>
    <row r="17" spans="2:15" ht="20.100000000000001" customHeight="1" x14ac:dyDescent="0.25">
      <c r="B17" s="25">
        <v>6</v>
      </c>
      <c r="C17" s="67" t="s">
        <v>81</v>
      </c>
      <c r="D17" s="67"/>
      <c r="E17" s="67"/>
      <c r="F17" s="67"/>
      <c r="G17" s="67"/>
      <c r="H17" s="67"/>
      <c r="I17" s="67"/>
      <c r="J17" s="28" t="s">
        <v>20</v>
      </c>
      <c r="K17" s="1">
        <f>MIN(M17,(K15*25%))</f>
        <v>0</v>
      </c>
      <c r="L17" s="19"/>
      <c r="M17" s="19">
        <f>IF(K11&lt;0,0,K11)</f>
        <v>0</v>
      </c>
      <c r="N17" s="19"/>
      <c r="O17" s="34" t="s">
        <v>21</v>
      </c>
    </row>
    <row r="18" spans="2:15" ht="20.100000000000001" customHeight="1" thickBot="1" x14ac:dyDescent="0.3">
      <c r="B18" s="25">
        <v>7</v>
      </c>
      <c r="C18" s="67" t="s">
        <v>22</v>
      </c>
      <c r="D18" s="67"/>
      <c r="E18" s="67"/>
      <c r="F18" s="67"/>
      <c r="G18" s="67"/>
      <c r="H18" s="67"/>
      <c r="I18" s="67"/>
      <c r="J18" s="28" t="s">
        <v>13</v>
      </c>
      <c r="K18" s="6">
        <f>K16+K17</f>
        <v>0</v>
      </c>
      <c r="L18" s="19"/>
      <c r="M18" s="19"/>
      <c r="N18" s="19"/>
      <c r="O18" s="19"/>
    </row>
    <row r="19" spans="2:15" ht="20.100000000000001" customHeight="1" thickTop="1" x14ac:dyDescent="0.25">
      <c r="B19" s="25"/>
      <c r="C19" s="77" t="s">
        <v>23</v>
      </c>
      <c r="D19" s="77"/>
      <c r="E19" s="77"/>
      <c r="F19" s="77"/>
      <c r="G19" s="77"/>
      <c r="H19" s="77"/>
      <c r="I19" s="77"/>
      <c r="J19" s="28"/>
      <c r="K19" s="1">
        <f>MIN(K15,K18)</f>
        <v>0</v>
      </c>
      <c r="L19" s="19"/>
      <c r="M19" s="19"/>
      <c r="N19" s="19"/>
      <c r="O19" s="19"/>
    </row>
    <row r="20" spans="2:15" ht="20.100000000000001" customHeight="1" x14ac:dyDescent="0.25">
      <c r="B20" s="25" t="s">
        <v>24</v>
      </c>
      <c r="C20" s="72" t="s">
        <v>25</v>
      </c>
      <c r="D20" s="72"/>
      <c r="E20" s="72"/>
      <c r="F20" s="72"/>
      <c r="G20" s="72"/>
      <c r="H20" s="72"/>
      <c r="I20" s="72"/>
      <c r="J20" s="62"/>
      <c r="K20" s="1">
        <f>IF(G14&lt;580,K19*0.9,K19*1)</f>
        <v>0</v>
      </c>
      <c r="L20" s="19"/>
      <c r="M20" s="19"/>
      <c r="N20" s="35"/>
      <c r="O20" s="19"/>
    </row>
    <row r="21" spans="2:15" ht="19.5" customHeight="1" x14ac:dyDescent="0.25">
      <c r="B21" s="25" t="s">
        <v>26</v>
      </c>
      <c r="C21" s="78" t="s">
        <v>27</v>
      </c>
      <c r="D21" s="78"/>
      <c r="E21" s="78"/>
      <c r="F21" s="78"/>
      <c r="G21" s="78"/>
      <c r="H21" s="78"/>
      <c r="I21" s="78"/>
      <c r="J21" s="28" t="s">
        <v>21</v>
      </c>
      <c r="K21" s="1">
        <f>IF(G14&lt;580,K19*0.9,K19*1)</f>
        <v>0</v>
      </c>
      <c r="L21" s="19"/>
      <c r="M21" s="19"/>
      <c r="N21" s="19"/>
      <c r="O21" s="19"/>
    </row>
    <row r="22" spans="2:15" ht="19.5" customHeight="1" x14ac:dyDescent="0.25">
      <c r="B22" s="25"/>
      <c r="C22" s="78" t="s">
        <v>28</v>
      </c>
      <c r="D22" s="78"/>
      <c r="E22" s="78"/>
      <c r="F22" s="78"/>
      <c r="G22" s="78"/>
      <c r="H22" s="78"/>
      <c r="I22" s="78"/>
      <c r="J22" s="28"/>
      <c r="K22" s="1">
        <f>IF(G14&lt;580,K19*0.9,K19*1.25)</f>
        <v>0</v>
      </c>
      <c r="L22" s="19"/>
      <c r="M22" s="19"/>
      <c r="N22" s="19"/>
      <c r="O22" s="19"/>
    </row>
    <row r="23" spans="2:15" ht="19.5" customHeight="1" x14ac:dyDescent="0.25">
      <c r="B23" s="25"/>
      <c r="C23" s="78" t="s">
        <v>29</v>
      </c>
      <c r="D23" s="78"/>
      <c r="E23" s="78"/>
      <c r="F23" s="78"/>
      <c r="G23" s="78"/>
      <c r="H23" s="78"/>
      <c r="I23" s="78"/>
      <c r="J23" s="28"/>
      <c r="K23" s="1">
        <f>K19*1.25</f>
        <v>0</v>
      </c>
      <c r="L23" s="19"/>
      <c r="M23" s="19"/>
      <c r="N23" s="19"/>
      <c r="O23" s="19"/>
    </row>
    <row r="24" spans="2:15" ht="19.5" customHeight="1" thickBot="1" x14ac:dyDescent="0.3">
      <c r="B24" s="25" t="s">
        <v>30</v>
      </c>
      <c r="C24" s="65" t="s">
        <v>82</v>
      </c>
      <c r="D24" s="65"/>
      <c r="E24" s="65"/>
      <c r="F24" s="65"/>
      <c r="G24" s="65"/>
      <c r="H24" s="65"/>
      <c r="I24" s="65"/>
      <c r="J24" s="28"/>
      <c r="K24" s="4"/>
      <c r="L24" s="19"/>
      <c r="M24" s="19"/>
      <c r="N24" s="19"/>
      <c r="O24" s="19"/>
    </row>
    <row r="25" spans="2:15" ht="19.5" customHeight="1" thickTop="1" thickBot="1" x14ac:dyDescent="0.3">
      <c r="B25" s="25" t="s">
        <v>32</v>
      </c>
      <c r="C25" s="65" t="s">
        <v>83</v>
      </c>
      <c r="D25" s="65"/>
      <c r="E25" s="65"/>
      <c r="F25" s="65"/>
      <c r="G25" s="65"/>
      <c r="H25" s="65"/>
      <c r="I25" s="65"/>
      <c r="J25" s="28" t="s">
        <v>20</v>
      </c>
      <c r="K25" s="4"/>
      <c r="L25" s="19"/>
      <c r="M25" s="19"/>
      <c r="N25" s="19"/>
      <c r="O25" s="19"/>
    </row>
    <row r="26" spans="2:15" ht="20.100000000000001" customHeight="1" thickTop="1" x14ac:dyDescent="0.25">
      <c r="B26" s="36" t="s">
        <v>34</v>
      </c>
      <c r="C26" s="81" t="s">
        <v>84</v>
      </c>
      <c r="D26" s="81"/>
      <c r="E26" s="81"/>
      <c r="F26" s="81"/>
      <c r="G26" s="27" t="s">
        <v>36</v>
      </c>
      <c r="H26" s="14" t="e">
        <f>K26/K15</f>
        <v>#DIV/0!</v>
      </c>
      <c r="I26" s="22"/>
      <c r="J26" s="63"/>
      <c r="K26" s="1">
        <f>(K24+K25)</f>
        <v>0</v>
      </c>
      <c r="L26" s="19"/>
      <c r="M26" s="19"/>
      <c r="N26" s="19"/>
      <c r="O26" s="19"/>
    </row>
    <row r="27" spans="2:15" ht="20.100000000000001" customHeight="1" x14ac:dyDescent="0.25">
      <c r="B27" s="71" t="s">
        <v>37</v>
      </c>
      <c r="C27" s="71"/>
      <c r="D27" s="71"/>
      <c r="E27" s="71"/>
      <c r="F27" s="71"/>
      <c r="G27" s="71"/>
      <c r="H27" s="71"/>
      <c r="I27" s="71"/>
      <c r="J27" s="62"/>
      <c r="K27" s="31"/>
      <c r="L27" s="19"/>
      <c r="M27" s="19"/>
      <c r="N27" s="19"/>
      <c r="O27" s="19"/>
    </row>
    <row r="28" spans="2:15" ht="20.100000000000001" customHeight="1" x14ac:dyDescent="0.25">
      <c r="B28" s="25">
        <v>8</v>
      </c>
      <c r="C28" s="67" t="s">
        <v>38</v>
      </c>
      <c r="D28" s="67"/>
      <c r="E28" s="67"/>
      <c r="F28" s="67"/>
      <c r="G28" s="67"/>
      <c r="H28" s="67"/>
      <c r="I28" s="67"/>
      <c r="J28" s="62"/>
      <c r="K28" s="1">
        <f>K15</f>
        <v>0</v>
      </c>
      <c r="L28" s="19"/>
      <c r="M28" s="19"/>
      <c r="N28" s="19"/>
      <c r="O28" s="19"/>
    </row>
    <row r="29" spans="2:15" ht="20.100000000000001" customHeight="1" x14ac:dyDescent="0.25">
      <c r="B29" s="25">
        <v>9</v>
      </c>
      <c r="C29" s="67" t="s">
        <v>85</v>
      </c>
      <c r="D29" s="67"/>
      <c r="E29" s="67"/>
      <c r="F29" s="67"/>
      <c r="G29" s="67"/>
      <c r="H29" s="67"/>
      <c r="I29" s="67"/>
      <c r="J29" s="28" t="s">
        <v>11</v>
      </c>
      <c r="K29" s="1">
        <f>K24</f>
        <v>0</v>
      </c>
      <c r="L29" s="19"/>
      <c r="M29" s="19"/>
      <c r="N29" s="19"/>
      <c r="O29" s="19"/>
    </row>
    <row r="30" spans="2:15" ht="20.100000000000001" customHeight="1" thickBot="1" x14ac:dyDescent="0.3">
      <c r="B30" s="36">
        <v>10</v>
      </c>
      <c r="C30" s="81" t="s">
        <v>40</v>
      </c>
      <c r="D30" s="81"/>
      <c r="E30" s="81"/>
      <c r="F30" s="73" t="s">
        <v>41</v>
      </c>
      <c r="G30" s="73"/>
      <c r="H30" s="14" t="e">
        <f>K30/K15</f>
        <v>#DIV/0!</v>
      </c>
      <c r="I30" s="22"/>
      <c r="J30" s="27"/>
      <c r="K30" s="6">
        <f>IF((K28-K29)&lt;0,0,(K28-K29))</f>
        <v>0</v>
      </c>
      <c r="L30" s="19"/>
      <c r="M30" s="19"/>
      <c r="N30" s="19"/>
      <c r="O30" s="19"/>
    </row>
    <row r="31" spans="2:15" ht="20.100000000000001" customHeight="1" thickTop="1" x14ac:dyDescent="0.25">
      <c r="B31" s="71" t="s">
        <v>42</v>
      </c>
      <c r="C31" s="71"/>
      <c r="D31" s="71"/>
      <c r="E31" s="71"/>
      <c r="F31" s="71"/>
      <c r="G31" s="71"/>
      <c r="H31" s="71"/>
      <c r="I31" s="71"/>
      <c r="J31" s="28"/>
      <c r="K31" s="37"/>
      <c r="L31" s="19"/>
      <c r="M31" s="19"/>
      <c r="N31" s="19"/>
      <c r="O31" s="38">
        <v>3.5999999999999997E-2</v>
      </c>
    </row>
    <row r="32" spans="2:15" ht="20.100000000000001" customHeight="1" x14ac:dyDescent="0.25">
      <c r="B32" s="25">
        <v>11</v>
      </c>
      <c r="C32" s="67" t="s">
        <v>43</v>
      </c>
      <c r="D32" s="67"/>
      <c r="E32" s="67"/>
      <c r="F32" s="67"/>
      <c r="G32" s="67"/>
      <c r="H32" s="67"/>
      <c r="I32" s="67"/>
      <c r="J32" s="28"/>
      <c r="K32" s="1">
        <f>K26</f>
        <v>0</v>
      </c>
      <c r="L32" s="19"/>
      <c r="M32" s="19"/>
      <c r="N32" s="19"/>
      <c r="O32" s="38">
        <v>2.3E-2</v>
      </c>
    </row>
    <row r="33" spans="2:15" ht="20.100000000000001" customHeight="1" x14ac:dyDescent="0.25">
      <c r="B33" s="25">
        <v>12</v>
      </c>
      <c r="C33" s="39" t="s">
        <v>44</v>
      </c>
      <c r="D33" s="39"/>
      <c r="F33" s="15">
        <v>3.5999999999999997E-2</v>
      </c>
      <c r="I33" s="58"/>
      <c r="J33" s="28" t="s">
        <v>20</v>
      </c>
      <c r="K33" s="1">
        <f>K32*F33</f>
        <v>0</v>
      </c>
      <c r="L33" s="19"/>
      <c r="M33" s="19"/>
      <c r="N33" s="19"/>
      <c r="O33" s="38">
        <v>1.6500000000000001E-2</v>
      </c>
    </row>
    <row r="34" spans="2:15" ht="20.100000000000001" customHeight="1" thickBot="1" x14ac:dyDescent="0.3">
      <c r="B34" s="36">
        <v>13</v>
      </c>
      <c r="C34" s="81" t="s">
        <v>45</v>
      </c>
      <c r="D34" s="81"/>
      <c r="E34" s="81"/>
      <c r="F34" s="81"/>
      <c r="G34" s="81"/>
      <c r="H34" s="81"/>
      <c r="I34" s="81"/>
      <c r="J34" s="28"/>
      <c r="K34" s="6">
        <f>+K32+K33</f>
        <v>0</v>
      </c>
      <c r="L34" s="19"/>
      <c r="M34" s="19"/>
      <c r="N34" s="19"/>
      <c r="O34" s="38">
        <v>1.4E-2</v>
      </c>
    </row>
    <row r="35" spans="2:15" ht="19.5" customHeight="1" thickTop="1" x14ac:dyDescent="0.25">
      <c r="B35" s="71" t="s">
        <v>46</v>
      </c>
      <c r="C35" s="71"/>
      <c r="D35" s="71"/>
      <c r="E35" s="71"/>
      <c r="F35" s="71"/>
      <c r="G35" s="71"/>
      <c r="H35" s="71"/>
      <c r="I35" s="71"/>
      <c r="J35" s="28"/>
      <c r="K35" s="19"/>
      <c r="L35" s="19"/>
      <c r="M35" s="19"/>
      <c r="N35" s="19"/>
      <c r="O35" s="38">
        <v>5.0000000000000001E-3</v>
      </c>
    </row>
    <row r="36" spans="2:15" ht="20.100000000000001" customHeight="1" x14ac:dyDescent="0.25">
      <c r="B36" s="25">
        <v>14</v>
      </c>
      <c r="C36" s="67" t="s">
        <v>86</v>
      </c>
      <c r="D36" s="67"/>
      <c r="E36" s="67"/>
      <c r="F36" s="67"/>
      <c r="G36" s="67"/>
      <c r="H36" s="67"/>
      <c r="I36" s="67"/>
      <c r="J36" s="28"/>
      <c r="K36" s="1">
        <f>K17</f>
        <v>0</v>
      </c>
      <c r="L36" s="19"/>
      <c r="M36" s="19"/>
      <c r="N36" s="19"/>
      <c r="O36" s="38">
        <v>0</v>
      </c>
    </row>
    <row r="37" spans="2:15" ht="20.100000000000001" customHeight="1" x14ac:dyDescent="0.25">
      <c r="B37" s="25" t="s">
        <v>48</v>
      </c>
      <c r="C37" s="67" t="s">
        <v>87</v>
      </c>
      <c r="D37" s="67"/>
      <c r="E37" s="67"/>
      <c r="F37" s="67"/>
      <c r="G37" s="67"/>
      <c r="H37" s="67"/>
      <c r="I37" s="67"/>
      <c r="J37" s="28" t="s">
        <v>20</v>
      </c>
      <c r="K37" s="1">
        <f>(K25*0.25)</f>
        <v>0</v>
      </c>
      <c r="L37" s="19"/>
      <c r="M37" s="19"/>
      <c r="N37" s="19"/>
      <c r="O37" s="38"/>
    </row>
    <row r="38" spans="2:15" ht="20.100000000000001" customHeight="1" x14ac:dyDescent="0.25">
      <c r="B38" s="25">
        <v>15</v>
      </c>
      <c r="C38" s="67" t="s">
        <v>50</v>
      </c>
      <c r="D38" s="67"/>
      <c r="E38" s="67"/>
      <c r="F38" s="67"/>
      <c r="G38" s="67"/>
      <c r="H38" s="67"/>
      <c r="I38" s="67"/>
      <c r="J38" s="28" t="s">
        <v>20</v>
      </c>
      <c r="K38" s="1">
        <f>K30</f>
        <v>0</v>
      </c>
      <c r="L38" s="19"/>
      <c r="M38" s="19"/>
      <c r="N38" s="19"/>
      <c r="O38" s="38"/>
    </row>
    <row r="39" spans="2:15" ht="20.100000000000001" customHeight="1" thickBot="1" x14ac:dyDescent="0.3">
      <c r="B39" s="25">
        <v>16</v>
      </c>
      <c r="C39" s="67" t="s">
        <v>51</v>
      </c>
      <c r="D39" s="67"/>
      <c r="E39" s="67"/>
      <c r="F39" s="67"/>
      <c r="G39" s="67"/>
      <c r="H39" s="67"/>
      <c r="I39" s="67"/>
      <c r="J39" s="28" t="s">
        <v>13</v>
      </c>
      <c r="K39" s="6">
        <f>K36+K37+K38</f>
        <v>0</v>
      </c>
      <c r="L39" s="19"/>
      <c r="M39" s="19"/>
      <c r="N39" s="19"/>
      <c r="O39" s="38"/>
    </row>
    <row r="40" spans="2:15" ht="16.5" customHeight="1" thickTop="1" x14ac:dyDescent="0.25">
      <c r="B40" s="25">
        <v>17</v>
      </c>
      <c r="C40" s="79" t="s">
        <v>52</v>
      </c>
      <c r="D40" s="79"/>
      <c r="E40" s="79"/>
      <c r="F40" s="79"/>
      <c r="G40" s="79"/>
      <c r="H40" s="79"/>
      <c r="I40" s="79"/>
      <c r="J40" s="79"/>
      <c r="K40" s="7" t="e">
        <f>K39/K34</f>
        <v>#DIV/0!</v>
      </c>
      <c r="L40" s="19"/>
      <c r="M40" s="19"/>
      <c r="N40" s="19"/>
      <c r="O40" s="19"/>
    </row>
    <row r="41" spans="2:15" ht="16.5" customHeight="1" x14ac:dyDescent="0.25">
      <c r="B41" s="25">
        <v>18</v>
      </c>
      <c r="C41" s="79" t="s">
        <v>53</v>
      </c>
      <c r="D41" s="79"/>
      <c r="E41" s="79"/>
      <c r="F41" s="79"/>
      <c r="G41" s="79"/>
      <c r="H41" s="79"/>
      <c r="I41" s="79"/>
      <c r="J41" s="79"/>
      <c r="K41" s="7" t="e">
        <f>K39/K32</f>
        <v>#DIV/0!</v>
      </c>
      <c r="L41" s="19"/>
      <c r="M41" s="19"/>
      <c r="N41" s="19"/>
      <c r="O41" s="19"/>
    </row>
    <row r="42" spans="2:15" ht="6" customHeight="1" x14ac:dyDescent="0.25">
      <c r="B42" s="36" t="s">
        <v>21</v>
      </c>
      <c r="C42" s="83" t="s">
        <v>21</v>
      </c>
      <c r="D42" s="83"/>
      <c r="E42" s="83"/>
      <c r="F42" s="83"/>
      <c r="G42" s="83"/>
      <c r="H42" s="83"/>
      <c r="I42" s="83"/>
      <c r="J42" s="63"/>
      <c r="K42" s="40"/>
      <c r="L42" s="19"/>
      <c r="M42" s="19"/>
      <c r="N42" s="19"/>
      <c r="O42" s="19"/>
    </row>
    <row r="43" spans="2:15" ht="20.100000000000001" customHeight="1" x14ac:dyDescent="0.25">
      <c r="B43" s="41" t="s">
        <v>21</v>
      </c>
      <c r="C43" s="42" t="s">
        <v>54</v>
      </c>
      <c r="D43" s="43"/>
      <c r="E43" s="43"/>
      <c r="F43" s="43"/>
      <c r="G43" s="43"/>
      <c r="H43" s="43"/>
      <c r="I43" s="43"/>
      <c r="J43" s="44"/>
      <c r="K43" s="43"/>
      <c r="L43" s="24"/>
      <c r="M43" s="19"/>
      <c r="N43" s="19"/>
      <c r="O43" s="19"/>
    </row>
    <row r="44" spans="2:15" ht="46.5" customHeight="1" x14ac:dyDescent="0.25">
      <c r="B44" s="41"/>
      <c r="C44" s="84" t="s">
        <v>88</v>
      </c>
      <c r="D44" s="84"/>
      <c r="E44" s="84"/>
      <c r="F44" s="84"/>
      <c r="G44" s="84"/>
      <c r="H44" s="84"/>
      <c r="I44" s="84"/>
      <c r="J44" s="84"/>
      <c r="K44" s="84"/>
      <c r="L44" s="24"/>
      <c r="M44" s="19"/>
      <c r="N44" s="19"/>
      <c r="O44" s="19"/>
    </row>
    <row r="45" spans="2:15" ht="85.5" customHeight="1" x14ac:dyDescent="0.25">
      <c r="B45" s="41"/>
      <c r="C45" s="61"/>
      <c r="D45" s="61"/>
      <c r="E45" s="61"/>
      <c r="F45" s="61"/>
      <c r="G45" s="61"/>
      <c r="H45" s="61"/>
      <c r="I45" s="61"/>
      <c r="J45" s="61"/>
      <c r="K45" s="61"/>
      <c r="L45" s="24"/>
      <c r="M45" s="19"/>
      <c r="N45" s="19"/>
      <c r="O45" s="19"/>
    </row>
    <row r="46" spans="2:15" ht="36.75" customHeight="1" x14ac:dyDescent="0.25">
      <c r="B46" s="41"/>
      <c r="C46" s="79" t="s">
        <v>56</v>
      </c>
      <c r="D46" s="79"/>
      <c r="E46" s="79"/>
      <c r="F46" s="79"/>
      <c r="G46" s="79"/>
      <c r="H46" s="79"/>
      <c r="I46" s="79"/>
      <c r="J46" s="79"/>
      <c r="K46" s="79"/>
      <c r="L46" s="24"/>
      <c r="M46" s="19"/>
      <c r="N46" s="19"/>
      <c r="O46" s="19"/>
    </row>
    <row r="47" spans="2:15" ht="64.5" customHeight="1" x14ac:dyDescent="0.25">
      <c r="B47" s="41"/>
      <c r="C47" s="79" t="s">
        <v>57</v>
      </c>
      <c r="D47" s="79"/>
      <c r="E47" s="79"/>
      <c r="F47" s="79"/>
      <c r="G47" s="79"/>
      <c r="H47" s="79"/>
      <c r="I47" s="79"/>
      <c r="J47" s="79"/>
      <c r="K47" s="79"/>
      <c r="L47" s="24"/>
      <c r="M47" s="19"/>
      <c r="N47" s="19"/>
      <c r="O47" s="19"/>
    </row>
    <row r="48" spans="2:15" x14ac:dyDescent="0.25">
      <c r="B48" s="41"/>
      <c r="C48" s="45"/>
      <c r="D48" s="45"/>
      <c r="E48" s="45"/>
      <c r="F48" s="45"/>
      <c r="G48" s="45"/>
      <c r="H48" s="45"/>
      <c r="I48" s="45"/>
      <c r="J48" s="45"/>
      <c r="K48" s="45"/>
      <c r="L48" s="24"/>
      <c r="M48" s="24"/>
      <c r="N48" s="24"/>
      <c r="O48" s="19"/>
    </row>
    <row r="49" spans="2:15" ht="31.5" customHeight="1" x14ac:dyDescent="0.25"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24"/>
      <c r="M49" s="24"/>
      <c r="N49" s="24"/>
      <c r="O49" s="24"/>
    </row>
    <row r="50" spans="2:15" ht="28.5" customHeight="1" x14ac:dyDescent="0.25">
      <c r="B50" s="41"/>
      <c r="L50" s="24"/>
      <c r="M50" s="24"/>
      <c r="N50" s="24"/>
      <c r="O50" s="24"/>
    </row>
    <row r="51" spans="2:15" x14ac:dyDescent="0.25">
      <c r="B51" s="41"/>
      <c r="C51" s="80"/>
      <c r="D51" s="80"/>
      <c r="E51" s="80"/>
      <c r="F51" s="80"/>
      <c r="G51" s="80"/>
      <c r="H51" s="80"/>
      <c r="I51" s="80"/>
      <c r="J51" s="80"/>
      <c r="K51" s="80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48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48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48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48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48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48"/>
      <c r="K57" s="24"/>
      <c r="L57" s="24"/>
      <c r="M57" s="24"/>
      <c r="N57" s="24"/>
      <c r="O57" s="24"/>
    </row>
    <row r="58" spans="2:15" x14ac:dyDescent="0.25">
      <c r="B58" s="24"/>
      <c r="C58" s="24"/>
      <c r="D58" s="24"/>
      <c r="E58" s="24"/>
      <c r="F58" s="24"/>
      <c r="G58" s="24"/>
      <c r="H58" s="24"/>
      <c r="I58" s="24"/>
      <c r="J58" s="48"/>
      <c r="K58" s="24"/>
      <c r="L58" s="24"/>
      <c r="M58" s="24"/>
      <c r="N58" s="24"/>
      <c r="O58" s="24"/>
    </row>
    <row r="59" spans="2:15" x14ac:dyDescent="0.25">
      <c r="O59" s="24"/>
    </row>
  </sheetData>
  <sheetProtection algorithmName="SHA-512" hashValue="1/2At/jOR+zfiZJPFoOuy2jjqLOW944kt+0uCTovoITJeFWqODvBf2OIgIKgTCmk1PnebtMVjwoZRrMpVt1trA==" saltValue="BJ03gKSpsz/s9mthM0Ss+g==" spinCount="100000" sheet="1" objects="1" scenarios="1"/>
  <mergeCells count="46">
    <mergeCell ref="C36:I36"/>
    <mergeCell ref="C38:I38"/>
    <mergeCell ref="C39:I39"/>
    <mergeCell ref="C32:I32"/>
    <mergeCell ref="C30:E30"/>
    <mergeCell ref="F30:G30"/>
    <mergeCell ref="C37:I37"/>
    <mergeCell ref="C51:K51"/>
    <mergeCell ref="B3:K3"/>
    <mergeCell ref="F9:G9"/>
    <mergeCell ref="B14:F14"/>
    <mergeCell ref="B7:K7"/>
    <mergeCell ref="C40:J40"/>
    <mergeCell ref="C41:J41"/>
    <mergeCell ref="C42:I42"/>
    <mergeCell ref="C44:K44"/>
    <mergeCell ref="C46:K46"/>
    <mergeCell ref="C47:K47"/>
    <mergeCell ref="C34:I34"/>
    <mergeCell ref="B35:I35"/>
    <mergeCell ref="C24:I24"/>
    <mergeCell ref="C25:I25"/>
    <mergeCell ref="C28:I28"/>
    <mergeCell ref="C29:I29"/>
    <mergeCell ref="B31:I31"/>
    <mergeCell ref="D4:E4"/>
    <mergeCell ref="F4:K4"/>
    <mergeCell ref="D5:E5"/>
    <mergeCell ref="F5:K5"/>
    <mergeCell ref="D6:E6"/>
    <mergeCell ref="F6:K6"/>
    <mergeCell ref="B12:I12"/>
    <mergeCell ref="B8:I8"/>
    <mergeCell ref="C10:I10"/>
    <mergeCell ref="C11:I11"/>
    <mergeCell ref="C15:I15"/>
    <mergeCell ref="C16:I16"/>
    <mergeCell ref="C17:I17"/>
    <mergeCell ref="C18:I18"/>
    <mergeCell ref="B27:I27"/>
    <mergeCell ref="C26:F26"/>
    <mergeCell ref="C19:I19"/>
    <mergeCell ref="C20:I20"/>
    <mergeCell ref="C21:I21"/>
    <mergeCell ref="C22:I22"/>
    <mergeCell ref="C23:I23"/>
  </mergeCells>
  <conditionalFormatting sqref="K40:K41">
    <cfRule type="cellIs" dxfId="6" priority="6" operator="greaterThanOrEqual">
      <formula>0.25</formula>
    </cfRule>
    <cfRule type="cellIs" dxfId="5" priority="7" operator="lessThan">
      <formula>0.25</formula>
    </cfRule>
  </conditionalFormatting>
  <conditionalFormatting sqref="K11">
    <cfRule type="cellIs" dxfId="4" priority="5" operator="lessThan">
      <formula>1</formula>
    </cfRule>
  </conditionalFormatting>
  <conditionalFormatting sqref="K17">
    <cfRule type="cellIs" dxfId="3" priority="4" operator="lessThan">
      <formula>1</formula>
    </cfRule>
  </conditionalFormatting>
  <conditionalFormatting sqref="K30">
    <cfRule type="cellIs" dxfId="2" priority="3" operator="greaterThan">
      <formula>0</formula>
    </cfRule>
  </conditionalFormatting>
  <conditionalFormatting sqref="K36">
    <cfRule type="cellIs" dxfId="1" priority="2" operator="lessThan">
      <formula>1</formula>
    </cfRule>
  </conditionalFormatting>
  <conditionalFormatting sqref="K38">
    <cfRule type="cellIs" dxfId="0" priority="1" operator="greaterThan">
      <formula>0</formula>
    </cfRule>
  </conditionalFormatting>
  <dataValidations count="1">
    <dataValidation type="list" allowBlank="1" showInputMessage="1" showErrorMessage="1" sqref="F33" xr:uid="{BC06C64A-C9F0-42E7-8B00-C1E3BBCA8888}">
      <formula1>$O$31:$O$39</formula1>
    </dataValidation>
  </dataValidations>
  <hyperlinks>
    <hyperlink ref="F9:G9" r:id="rId1" display="FreddieMac County Loan Limit" xr:uid="{F3DAC32B-084B-42CC-9496-D60C4BD5C843}"/>
    <hyperlink ref="B7:K7" r:id="rId2" display="Refer to VA 26-19-30 Exhibit A for Entitlement/Guaranty Examples" xr:uid="{75E07BF6-43AE-48FD-B3E1-5951512B3D74}"/>
    <hyperlink ref="C33:D33" location="'Funding Fee Rates'!A1" display="Funding Fee" xr:uid="{4C9FB96B-7CB8-4BC5-A3C9-82AE2930027A}"/>
  </hyperlinks>
  <pageMargins left="0.7" right="0.7" top="0.75" bottom="0.75" header="0.3" footer="0.3"/>
  <pageSetup scale="62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A874-0535-425C-A139-FDC43FE87373}">
  <dimension ref="B1:R27"/>
  <sheetViews>
    <sheetView topLeftCell="B1" zoomScale="115" zoomScaleNormal="115" workbookViewId="0">
      <selection activeCell="H27" sqref="H27"/>
    </sheetView>
  </sheetViews>
  <sheetFormatPr defaultRowHeight="15" x14ac:dyDescent="0.25"/>
  <cols>
    <col min="8" max="8" width="8.85546875" customWidth="1"/>
    <col min="11" max="11" width="17.140625" customWidth="1"/>
  </cols>
  <sheetData>
    <row r="1" spans="2:18" s="16" customFormat="1" ht="15.75" x14ac:dyDescent="0.25">
      <c r="J1" s="17"/>
      <c r="K1" s="53" t="s">
        <v>89</v>
      </c>
    </row>
    <row r="2" spans="2:18" s="16" customFormat="1" ht="15" customHeight="1" x14ac:dyDescent="0.25">
      <c r="E2" s="18"/>
      <c r="F2" s="18"/>
      <c r="G2" s="18"/>
      <c r="H2" s="18"/>
      <c r="I2" s="18"/>
      <c r="J2" s="18"/>
      <c r="K2" s="18"/>
    </row>
    <row r="3" spans="2:18" s="16" customFormat="1" ht="15" customHeight="1" x14ac:dyDescent="0.25">
      <c r="B3" s="76" t="s">
        <v>90</v>
      </c>
      <c r="C3" s="76"/>
      <c r="D3" s="76"/>
      <c r="E3" s="76"/>
      <c r="F3" s="76"/>
      <c r="G3" s="76"/>
      <c r="H3" s="76"/>
      <c r="I3" s="76"/>
      <c r="J3" s="76"/>
      <c r="K3" s="76"/>
    </row>
    <row r="4" spans="2:18" s="16" customFormat="1" ht="53.25" customHeight="1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8" s="16" customFormat="1" ht="20.100000000000001" customHeight="1" x14ac:dyDescent="0.25">
      <c r="B5" s="101" t="s">
        <v>2</v>
      </c>
      <c r="C5" s="101"/>
      <c r="D5" s="101"/>
      <c r="E5" s="101"/>
      <c r="F5" s="98"/>
      <c r="G5" s="99"/>
      <c r="H5" s="99"/>
      <c r="I5" s="99"/>
      <c r="J5" s="99"/>
      <c r="K5" s="100"/>
      <c r="L5" s="62"/>
      <c r="M5" s="19"/>
      <c r="N5" s="19"/>
      <c r="O5" s="19"/>
      <c r="P5" s="19"/>
      <c r="Q5" s="19"/>
    </row>
    <row r="6" spans="2:18" s="16" customFormat="1" ht="20.100000000000001" customHeight="1" x14ac:dyDescent="0.25">
      <c r="B6" s="101" t="s">
        <v>3</v>
      </c>
      <c r="C6" s="101"/>
      <c r="D6" s="101"/>
      <c r="E6" s="101"/>
      <c r="F6" s="98"/>
      <c r="G6" s="99"/>
      <c r="H6" s="99"/>
      <c r="I6" s="99"/>
      <c r="J6" s="99"/>
      <c r="K6" s="100"/>
      <c r="L6" s="62"/>
      <c r="M6" s="19"/>
      <c r="N6" s="19"/>
      <c r="O6" s="19"/>
      <c r="P6" s="19"/>
      <c r="Q6" s="19"/>
      <c r="R6" s="20"/>
    </row>
    <row r="7" spans="2:18" s="16" customFormat="1" ht="20.100000000000001" customHeight="1" x14ac:dyDescent="0.25">
      <c r="B7" s="101" t="s">
        <v>4</v>
      </c>
      <c r="C7" s="101"/>
      <c r="D7" s="101"/>
      <c r="E7" s="101"/>
      <c r="F7" s="98"/>
      <c r="G7" s="99"/>
      <c r="H7" s="99"/>
      <c r="I7" s="99"/>
      <c r="J7" s="99"/>
      <c r="K7" s="100"/>
      <c r="L7" s="62"/>
      <c r="M7" s="19"/>
      <c r="N7" s="19"/>
      <c r="O7" s="19"/>
      <c r="P7" s="19"/>
      <c r="Q7" s="19"/>
    </row>
    <row r="8" spans="2:18" s="21" customFormat="1" ht="15.75" x14ac:dyDescent="0.25">
      <c r="B8" s="70" t="s">
        <v>5</v>
      </c>
      <c r="C8" s="70"/>
      <c r="D8" s="70"/>
      <c r="E8" s="70"/>
      <c r="F8" s="70"/>
      <c r="G8" s="70"/>
      <c r="H8" s="70"/>
      <c r="I8" s="70"/>
      <c r="J8" s="70"/>
      <c r="K8" s="70"/>
      <c r="L8" s="22"/>
      <c r="M8" s="22"/>
      <c r="N8" s="22"/>
      <c r="O8" s="22"/>
    </row>
    <row r="9" spans="2:18" s="16" customFormat="1" ht="20.100000000000001" customHeight="1" thickBot="1" x14ac:dyDescent="0.3">
      <c r="B9" s="71" t="s">
        <v>91</v>
      </c>
      <c r="C9" s="71"/>
      <c r="D9" s="71"/>
      <c r="E9" s="71"/>
      <c r="F9" s="71"/>
      <c r="G9" s="71"/>
      <c r="H9" s="71"/>
      <c r="I9" s="71"/>
      <c r="J9" s="62"/>
      <c r="K9" s="23" t="s">
        <v>7</v>
      </c>
      <c r="L9" s="24"/>
      <c r="M9" s="24"/>
      <c r="N9" s="19"/>
      <c r="O9" s="19"/>
      <c r="P9" s="64"/>
    </row>
    <row r="10" spans="2:18" s="16" customFormat="1" ht="20.100000000000001" customHeight="1" thickBot="1" x14ac:dyDescent="0.3">
      <c r="B10" s="25">
        <v>1</v>
      </c>
      <c r="C10" s="66" t="s">
        <v>92</v>
      </c>
      <c r="D10" s="66"/>
      <c r="E10" s="66"/>
      <c r="F10" s="66"/>
      <c r="G10" s="66"/>
      <c r="H10"/>
      <c r="I10" s="26"/>
      <c r="J10"/>
      <c r="K10" s="56"/>
      <c r="L10" s="19"/>
      <c r="M10" s="19"/>
      <c r="N10" s="19"/>
      <c r="O10" s="19"/>
    </row>
    <row r="11" spans="2:18" s="16" customFormat="1" ht="20.100000000000001" customHeight="1" thickBot="1" x14ac:dyDescent="0.3">
      <c r="B11" s="27">
        <v>2</v>
      </c>
      <c r="C11" s="93" t="s">
        <v>93</v>
      </c>
      <c r="D11" s="93"/>
      <c r="E11" s="93"/>
      <c r="F11" s="93"/>
      <c r="G11" s="93"/>
      <c r="H11" s="93"/>
      <c r="I11" s="5"/>
      <c r="K11"/>
      <c r="L11" s="19"/>
      <c r="M11" s="19"/>
      <c r="N11" s="19"/>
      <c r="O11" s="19"/>
    </row>
    <row r="12" spans="2:18" s="16" customFormat="1" ht="20.100000000000001" customHeight="1" thickTop="1" x14ac:dyDescent="0.25">
      <c r="B12" s="27">
        <v>3</v>
      </c>
      <c r="C12" s="63" t="s">
        <v>94</v>
      </c>
      <c r="D12" s="63"/>
      <c r="E12" s="63"/>
      <c r="F12" s="63"/>
      <c r="G12" s="63"/>
      <c r="H12" s="63"/>
      <c r="I12"/>
      <c r="J12" s="27" t="s">
        <v>13</v>
      </c>
      <c r="K12" s="96">
        <f>IF(K10=0,0,(K10/I11))</f>
        <v>0</v>
      </c>
      <c r="L12" s="19"/>
      <c r="M12" s="19"/>
      <c r="N12" s="19"/>
      <c r="O12" s="19"/>
    </row>
    <row r="13" spans="2:18" s="16" customFormat="1" ht="14.1" customHeight="1" x14ac:dyDescent="0.25">
      <c r="B13" s="27"/>
      <c r="C13" s="95" t="s">
        <v>95</v>
      </c>
      <c r="D13" s="95"/>
      <c r="E13" s="95"/>
      <c r="F13" s="95"/>
      <c r="G13" s="95"/>
      <c r="H13" s="95"/>
      <c r="I13" s="95"/>
      <c r="J13" s="95"/>
      <c r="K13" s="97"/>
      <c r="L13" s="19"/>
      <c r="M13" s="19"/>
      <c r="N13" s="19"/>
      <c r="O13" s="19"/>
    </row>
    <row r="14" spans="2:18" s="16" customFormat="1" ht="6.6" customHeight="1" x14ac:dyDescent="0.25">
      <c r="B14" s="27"/>
      <c r="C14" s="63"/>
      <c r="D14" s="63"/>
      <c r="E14" s="63"/>
      <c r="F14" s="63"/>
      <c r="G14" s="63"/>
      <c r="H14" s="63"/>
      <c r="I14"/>
      <c r="J14" s="27"/>
      <c r="K14"/>
      <c r="L14" s="19"/>
      <c r="M14" s="19"/>
      <c r="N14" s="19"/>
      <c r="O14" s="19"/>
    </row>
    <row r="15" spans="2:18" s="16" customFormat="1" ht="20.100000000000001" customHeight="1" x14ac:dyDescent="0.25">
      <c r="B15" s="71" t="s">
        <v>96</v>
      </c>
      <c r="C15" s="71"/>
      <c r="D15" s="71"/>
      <c r="E15" s="71"/>
      <c r="F15" s="71"/>
      <c r="G15" s="71"/>
      <c r="H15" s="71"/>
      <c r="I15" s="71"/>
      <c r="J15" s="71"/>
      <c r="K15" s="71"/>
      <c r="L15" s="19"/>
      <c r="M15" s="19"/>
      <c r="N15" s="19"/>
      <c r="O15" s="19"/>
    </row>
    <row r="16" spans="2:18" s="21" customFormat="1" ht="4.5" customHeight="1" x14ac:dyDescent="0.25">
      <c r="B16" s="32"/>
      <c r="C16" s="32"/>
      <c r="D16" s="32"/>
      <c r="E16" s="32"/>
      <c r="F16" s="32"/>
      <c r="G16" s="32"/>
      <c r="H16" s="32"/>
      <c r="I16" s="32"/>
      <c r="J16" s="63"/>
      <c r="K16" s="33"/>
      <c r="L16" s="22"/>
      <c r="M16" s="22"/>
      <c r="N16" s="22"/>
      <c r="O16" s="22"/>
    </row>
    <row r="17" spans="2:15" s="16" customFormat="1" ht="86.25" customHeight="1" x14ac:dyDescent="0.25">
      <c r="B17" s="94" t="s">
        <v>97</v>
      </c>
      <c r="C17" s="94"/>
      <c r="D17" s="94"/>
      <c r="E17" s="94"/>
      <c r="F17" s="94"/>
      <c r="G17" s="94"/>
      <c r="H17" s="94"/>
      <c r="I17" s="94"/>
      <c r="J17" s="94"/>
      <c r="K17" s="94"/>
      <c r="L17" s="19"/>
      <c r="M17" s="19"/>
      <c r="N17" s="19"/>
      <c r="O17" s="19"/>
    </row>
    <row r="18" spans="2:15" s="16" customFormat="1" ht="20.25" customHeight="1" x14ac:dyDescent="0.25">
      <c r="B18" s="55"/>
      <c r="C18" s="88" t="str">
        <f>IF(K12&lt;144001,"Use Loan &lt; $144,000 or Less tab for EACH Veteran Borrower", "Proceed to Question #4")</f>
        <v>Use Loan &lt; $144,000 or Less tab for EACH Veteran Borrower</v>
      </c>
      <c r="D18" s="89"/>
      <c r="E18" s="89"/>
      <c r="F18" s="89"/>
      <c r="G18" s="89"/>
      <c r="H18" s="89"/>
      <c r="I18" s="89"/>
      <c r="J18" s="89"/>
      <c r="K18" s="90"/>
      <c r="L18" s="19"/>
      <c r="M18" s="19"/>
      <c r="N18" s="19"/>
      <c r="O18" s="19"/>
    </row>
    <row r="19" spans="2:15" s="16" customFormat="1" ht="20.100000000000001" customHeight="1" thickBot="1" x14ac:dyDescent="0.3">
      <c r="B19" s="25">
        <v>4</v>
      </c>
      <c r="C19" s="75" t="s">
        <v>98</v>
      </c>
      <c r="D19" s="75"/>
      <c r="E19" s="75"/>
      <c r="F19" s="75"/>
      <c r="G19" s="75"/>
      <c r="H19" s="75"/>
      <c r="I19" s="75"/>
      <c r="J19" s="62"/>
      <c r="K19"/>
      <c r="L19" s="19"/>
      <c r="M19" s="19"/>
      <c r="N19" s="19"/>
      <c r="O19" s="19"/>
    </row>
    <row r="20" spans="2:15" s="16" customFormat="1" ht="40.35" customHeight="1" thickBot="1" x14ac:dyDescent="0.3">
      <c r="B20" s="25"/>
      <c r="C20" s="19" t="s">
        <v>99</v>
      </c>
      <c r="D20" s="19"/>
      <c r="F20" s="86"/>
      <c r="G20" s="87"/>
      <c r="I20" s="19"/>
      <c r="J20" s="91" t="str">
        <f>IF(H21="","Select Outstanding Entitlement Option", IF(H21="YES","Use Loan &gt;$144,000 &amp; Partial Entitlement", " Use Loan &gt; $144,000 &amp; Full Entitlement"))</f>
        <v>Select Outstanding Entitlement Option</v>
      </c>
      <c r="K20" s="92"/>
      <c r="L20" s="24"/>
      <c r="M20" s="19"/>
      <c r="N20" s="19"/>
      <c r="O20" s="19"/>
    </row>
    <row r="21" spans="2:15" s="16" customFormat="1" ht="20.25" customHeight="1" thickBot="1" x14ac:dyDescent="0.3">
      <c r="B21" s="25"/>
      <c r="C21" s="19"/>
      <c r="D21" s="19" t="s">
        <v>100</v>
      </c>
      <c r="F21"/>
      <c r="G21"/>
      <c r="H21" s="5"/>
      <c r="I21" s="19"/>
      <c r="J21" s="28"/>
      <c r="K21"/>
      <c r="L21" s="24"/>
      <c r="M21" s="19"/>
      <c r="N21" s="19"/>
      <c r="O21" s="19"/>
    </row>
    <row r="22" spans="2:15" s="16" customFormat="1" ht="40.35" customHeight="1" thickBot="1" x14ac:dyDescent="0.3">
      <c r="B22" s="25"/>
      <c r="C22" s="19" t="s">
        <v>101</v>
      </c>
      <c r="D22" s="19"/>
      <c r="F22" s="86"/>
      <c r="G22" s="87"/>
      <c r="H22" s="19"/>
      <c r="I22" s="19"/>
      <c r="J22" s="91" t="str">
        <f>IF(H23="","Select Outstanding Entitlement Option",IF(H23="YES","Use Loan &gt;$144,000 &amp; Partial Entitlement", " Use Loan &gt; $144,000 &amp; Full Entitlement"))</f>
        <v>Select Outstanding Entitlement Option</v>
      </c>
      <c r="K22" s="92"/>
      <c r="L22" s="19"/>
      <c r="M22" s="19"/>
      <c r="N22" s="19"/>
      <c r="O22" s="34" t="s">
        <v>21</v>
      </c>
    </row>
    <row r="23" spans="2:15" s="16" customFormat="1" ht="20.25" customHeight="1" thickBot="1" x14ac:dyDescent="0.3">
      <c r="B23" s="25"/>
      <c r="C23" s="19"/>
      <c r="D23" s="19" t="s">
        <v>100</v>
      </c>
      <c r="F23"/>
      <c r="G23"/>
      <c r="H23" s="5"/>
      <c r="I23" s="19"/>
      <c r="J23" s="28"/>
      <c r="K23"/>
      <c r="L23" s="19"/>
      <c r="M23" s="19"/>
      <c r="N23" s="19"/>
      <c r="O23" s="34"/>
    </row>
    <row r="24" spans="2:15" s="16" customFormat="1" ht="40.35" customHeight="1" thickBot="1" x14ac:dyDescent="0.3">
      <c r="B24" s="25"/>
      <c r="C24" s="19" t="s">
        <v>102</v>
      </c>
      <c r="D24" s="19"/>
      <c r="F24" s="86"/>
      <c r="G24" s="87"/>
      <c r="H24" s="19"/>
      <c r="I24" s="19"/>
      <c r="J24" s="91" t="str">
        <f>IF(I11&gt;2,IF(H25="YES","Use Loan &gt;$144,000 &amp; Partial Entitlement"," Use Loan &gt; $144,000 &amp; Full Entitlement"),"NA")</f>
        <v>NA</v>
      </c>
      <c r="K24" s="92"/>
      <c r="L24" s="19"/>
      <c r="M24" s="19"/>
      <c r="N24" s="19"/>
      <c r="O24" s="19"/>
    </row>
    <row r="25" spans="2:15" s="16" customFormat="1" ht="20.25" customHeight="1" thickBot="1" x14ac:dyDescent="0.3">
      <c r="B25" s="25"/>
      <c r="C25" s="19"/>
      <c r="D25" s="19" t="s">
        <v>100</v>
      </c>
      <c r="F25"/>
      <c r="G25"/>
      <c r="H25" s="5"/>
      <c r="I25" s="19"/>
      <c r="J25" s="28"/>
      <c r="K25"/>
      <c r="L25" s="19"/>
      <c r="M25" s="19"/>
      <c r="N25" s="19"/>
      <c r="O25" s="19"/>
    </row>
    <row r="26" spans="2:15" ht="40.35" customHeight="1" thickBot="1" x14ac:dyDescent="0.3">
      <c r="C26" s="22" t="s">
        <v>103</v>
      </c>
      <c r="F26" s="86"/>
      <c r="G26" s="87"/>
      <c r="J26" s="91" t="str">
        <f>IF(I11&gt;3,IF(H27="YES","Use Loan &gt;$144,000 &amp; Partial Entitlement", " Use Loan &gt; $144,000 &amp; Full Entitlement"),"NA")</f>
        <v>NA</v>
      </c>
      <c r="K26" s="92"/>
    </row>
    <row r="27" spans="2:15" ht="16.5" thickBot="1" x14ac:dyDescent="0.3">
      <c r="D27" s="19" t="s">
        <v>100</v>
      </c>
      <c r="H27" s="5"/>
    </row>
  </sheetData>
  <sheetProtection algorithmName="SHA-512" hashValue="Z3zvwkHBacE5vHEPGszX9Gd41ot1jkhQx5hgprh75HcaBShWFrwFK3LNc2kR9q7C31WObvXzqU3h42vwgvyIuQ==" saltValue="q9EHZJNi0uqu+j4LjJeyuA==" spinCount="100000" sheet="1" objects="1" scenarios="1" selectLockedCells="1"/>
  <mergeCells count="25">
    <mergeCell ref="B3:K4"/>
    <mergeCell ref="F5:K5"/>
    <mergeCell ref="F6:K6"/>
    <mergeCell ref="F7:K7"/>
    <mergeCell ref="B5:E5"/>
    <mergeCell ref="B6:E6"/>
    <mergeCell ref="B7:E7"/>
    <mergeCell ref="C11:H11"/>
    <mergeCell ref="B17:K17"/>
    <mergeCell ref="B8:K8"/>
    <mergeCell ref="B9:I9"/>
    <mergeCell ref="C10:G10"/>
    <mergeCell ref="B15:K15"/>
    <mergeCell ref="C13:J13"/>
    <mergeCell ref="K12:K13"/>
    <mergeCell ref="F20:G20"/>
    <mergeCell ref="F22:G22"/>
    <mergeCell ref="F24:G24"/>
    <mergeCell ref="F26:G26"/>
    <mergeCell ref="C18:K18"/>
    <mergeCell ref="J20:K20"/>
    <mergeCell ref="J22:K22"/>
    <mergeCell ref="J24:K24"/>
    <mergeCell ref="J26:K26"/>
    <mergeCell ref="C19:I19"/>
  </mergeCells>
  <dataValidations count="1">
    <dataValidation type="list" allowBlank="1" showInputMessage="1" showErrorMessage="1" sqref="H21 H23 H25 H27" xr:uid="{AE1958FD-C941-4667-8013-254477996F5F}">
      <formula1>"Yes, No, NA"</formula1>
    </dataValidation>
  </dataValidations>
  <hyperlinks>
    <hyperlink ref="B8:K8" r:id="rId1" display="Refer to VA 26-19-30 Exhibit A for Entitlement/Guaranty Examples" xr:uid="{ECD19078-A049-45E0-A22E-1D7D97099656}"/>
  </hyperlinks>
  <pageMargins left="0.7" right="0.7" top="0.75" bottom="0.75" header="0.3" footer="0.3"/>
  <pageSetup orientation="portrait" horizontalDpi="200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5330-41B4-4FF0-8592-F1D11C5D0481}">
  <dimension ref="B1:E14"/>
  <sheetViews>
    <sheetView zoomScaleNormal="100" workbookViewId="0">
      <selection activeCell="E14" sqref="E14"/>
    </sheetView>
  </sheetViews>
  <sheetFormatPr defaultRowHeight="15" x14ac:dyDescent="0.25"/>
  <cols>
    <col min="1" max="1" width="2.7109375" customWidth="1"/>
    <col min="2" max="2" width="32.85546875" customWidth="1"/>
    <col min="3" max="3" width="15.5703125" customWidth="1"/>
    <col min="4" max="4" width="16.85546875" customWidth="1"/>
    <col min="5" max="5" width="17.42578125" customWidth="1"/>
  </cols>
  <sheetData>
    <row r="1" spans="2:5" ht="31.5" x14ac:dyDescent="0.5">
      <c r="B1" s="12" t="s">
        <v>104</v>
      </c>
    </row>
    <row r="2" spans="2:5" ht="21.75" thickBot="1" x14ac:dyDescent="0.4">
      <c r="B2" s="107" t="s">
        <v>105</v>
      </c>
      <c r="C2" s="107"/>
      <c r="D2" s="107"/>
      <c r="E2" s="107"/>
    </row>
    <row r="3" spans="2:5" ht="15.75" thickBot="1" x14ac:dyDescent="0.3">
      <c r="B3" s="10" t="s">
        <v>106</v>
      </c>
      <c r="C3" s="10" t="s">
        <v>107</v>
      </c>
      <c r="D3" s="11" t="s">
        <v>108</v>
      </c>
      <c r="E3" s="11" t="s">
        <v>109</v>
      </c>
    </row>
    <row r="4" spans="2:5" ht="15.75" thickBot="1" x14ac:dyDescent="0.3">
      <c r="B4" s="104" t="s">
        <v>110</v>
      </c>
      <c r="C4" s="8" t="s">
        <v>111</v>
      </c>
      <c r="D4" s="9">
        <v>2.3E-2</v>
      </c>
      <c r="E4" s="9">
        <v>3.5999999999999997E-2</v>
      </c>
    </row>
    <row r="5" spans="2:5" ht="15.75" thickBot="1" x14ac:dyDescent="0.3">
      <c r="B5" s="105"/>
      <c r="C5" s="8" t="s">
        <v>112</v>
      </c>
      <c r="D5" s="9">
        <v>1.6500000000000001E-2</v>
      </c>
      <c r="E5" s="9">
        <v>1.6500000000000001E-2</v>
      </c>
    </row>
    <row r="6" spans="2:5" ht="15.75" thickBot="1" x14ac:dyDescent="0.3">
      <c r="B6" s="106"/>
      <c r="C6" s="8" t="s">
        <v>113</v>
      </c>
      <c r="D6" s="9">
        <v>1.4E-2</v>
      </c>
      <c r="E6" s="9">
        <v>1.4E-2</v>
      </c>
    </row>
    <row r="7" spans="2:5" ht="30.75" customHeight="1" thickBot="1" x14ac:dyDescent="0.3">
      <c r="B7" s="104" t="s">
        <v>114</v>
      </c>
      <c r="C7" s="8" t="s">
        <v>111</v>
      </c>
      <c r="D7" s="9">
        <v>2.3E-2</v>
      </c>
      <c r="E7" s="9">
        <v>3.5999999999999997E-2</v>
      </c>
    </row>
    <row r="8" spans="2:5" ht="15.75" thickBot="1" x14ac:dyDescent="0.3">
      <c r="B8" s="105"/>
      <c r="C8" s="8" t="s">
        <v>112</v>
      </c>
      <c r="D8" s="9">
        <v>1.6500000000000001E-2</v>
      </c>
      <c r="E8" s="9">
        <v>1.6500000000000001E-2</v>
      </c>
    </row>
    <row r="9" spans="2:5" ht="15.75" thickBot="1" x14ac:dyDescent="0.3">
      <c r="B9" s="106"/>
      <c r="C9" s="8" t="s">
        <v>115</v>
      </c>
      <c r="D9" s="9">
        <v>1.4E-2</v>
      </c>
      <c r="E9" s="9">
        <v>1.4E-2</v>
      </c>
    </row>
    <row r="11" spans="2:5" ht="21.75" thickBot="1" x14ac:dyDescent="0.4">
      <c r="B11" s="107" t="s">
        <v>116</v>
      </c>
      <c r="C11" s="107"/>
      <c r="D11" s="107"/>
    </row>
    <row r="12" spans="2:5" ht="15.75" thickBot="1" x14ac:dyDescent="0.3">
      <c r="B12" s="10" t="s">
        <v>106</v>
      </c>
      <c r="C12" s="11" t="s">
        <v>108</v>
      </c>
      <c r="D12" s="11" t="s">
        <v>109</v>
      </c>
    </row>
    <row r="13" spans="2:5" ht="30.75" thickBot="1" x14ac:dyDescent="0.3">
      <c r="B13" s="54" t="s">
        <v>110</v>
      </c>
      <c r="C13" s="102">
        <v>2.3E-2</v>
      </c>
      <c r="D13" s="102">
        <v>3.5999999999999997E-2</v>
      </c>
    </row>
    <row r="14" spans="2:5" ht="30.75" thickBot="1" x14ac:dyDescent="0.3">
      <c r="B14" s="54" t="s">
        <v>117</v>
      </c>
      <c r="C14" s="103"/>
      <c r="D14" s="103"/>
    </row>
  </sheetData>
  <mergeCells count="6">
    <mergeCell ref="C13:C14"/>
    <mergeCell ref="D13:D14"/>
    <mergeCell ref="B4:B6"/>
    <mergeCell ref="B7:B9"/>
    <mergeCell ref="B2:E2"/>
    <mergeCell ref="B11:D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08f1e06-6e39-4c7c-915d-d44ac3be0411">2020-07-06T04:00:00+00:00</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966BB900296438CC8E8C2F6551178" ma:contentTypeVersion="14" ma:contentTypeDescription="Create a new document." ma:contentTypeScope="" ma:versionID="fac47731b97c088afec0237112c901d0">
  <xsd:schema xmlns:xsd="http://www.w3.org/2001/XMLSchema" xmlns:xs="http://www.w3.org/2001/XMLSchema" xmlns:p="http://schemas.microsoft.com/office/2006/metadata/properties" xmlns:ns2="408f1e06-6e39-4c7c-915d-d44ac3be0411" targetNamespace="http://schemas.microsoft.com/office/2006/metadata/properties" ma:root="true" ma:fieldsID="20e8b652fd3005e5cf072db1db27715f" ns2:_="">
    <xsd:import namespace="408f1e06-6e39-4c7c-915d-d44ac3be0411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f1e06-6e39-4c7c-915d-d44ac3be0411" elementFormDefault="qualified">
    <xsd:import namespace="http://schemas.microsoft.com/office/2006/documentManagement/types"/>
    <xsd:import namespace="http://schemas.microsoft.com/office/infopath/2007/PartnerControls"/>
    <xsd:element name="Date" ma:index="4" nillable="true" ma:displayName="Date" ma:format="DateOnly" ma:internalName="Date" ma:readOnly="false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E3E42-48BD-4431-863D-A287012EB311}">
  <ds:schemaRefs>
    <ds:schemaRef ds:uri="http://schemas.microsoft.com/office/2006/metadata/properties"/>
    <ds:schemaRef ds:uri="http://schemas.microsoft.com/office/infopath/2007/PartnerControls"/>
    <ds:schemaRef ds:uri="408f1e06-6e39-4c7c-915d-d44ac3be0411"/>
  </ds:schemaRefs>
</ds:datastoreItem>
</file>

<file path=customXml/itemProps2.xml><?xml version="1.0" encoding="utf-8"?>
<ds:datastoreItem xmlns:ds="http://schemas.openxmlformats.org/officeDocument/2006/customXml" ds:itemID="{88895686-B0E2-4F0E-B6B2-C3FF08318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4DFEC-16F8-40AE-B8B9-1FD0E1DDA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8f1e06-6e39-4c7c-915d-d44ac3be0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Loan $144k or less</vt:lpstr>
      <vt:lpstr>Loan &gt;$144k &amp; Full Entitlement</vt:lpstr>
      <vt:lpstr>Loan &gt;$144k &amp; Partial Entitlmnt</vt:lpstr>
      <vt:lpstr>Dual Entitlement</vt:lpstr>
      <vt:lpstr>Funding Fee Rates</vt:lpstr>
      <vt:lpstr>'Loan &gt;$144k &amp; Full Entitlement'!Print_Area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Joy Fonseca</cp:lastModifiedBy>
  <cp:revision/>
  <dcterms:created xsi:type="dcterms:W3CDTF">2014-01-22T20:22:02Z</dcterms:created>
  <dcterms:modified xsi:type="dcterms:W3CDTF">2021-06-25T18:59:14Z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0x010100473966BB900296438CC8E8C2F6551178</vt:lpwstr>
  </property>
</Properties>
</file>