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comments1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2.xml" ContentType="application/vnd.openxmlformats-officedocument.spreadsheetml.comments+xml"/>
  <Override PartName="/xl/drawings/drawing21.xml" ContentType="application/vnd.openxmlformats-officedocument.drawing+xml"/>
  <Override PartName="/xl/comments13.xml" ContentType="application/vnd.openxmlformats-officedocument.spreadsheetml.comments+xml"/>
  <Override PartName="/xl/drawings/drawing2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S:\Wholesale\Forms\"/>
    </mc:Choice>
  </mc:AlternateContent>
  <xr:revisionPtr revIDLastSave="0" documentId="8_{68141D90-EE3B-4DE3-8DA9-F21058BEAE70}" xr6:coauthVersionLast="47" xr6:coauthVersionMax="47" xr10:uidLastSave="{00000000-0000-0000-0000-000000000000}"/>
  <bookViews>
    <workbookView xWindow="-120" yWindow="-120" windowWidth="21840" windowHeight="13020" tabRatio="929" xr2:uid="{00000000-000D-0000-FFFF-FFFF00000000}"/>
  </bookViews>
  <sheets>
    <sheet name="W2" sheetId="39" r:id="rId1"/>
    <sheet name="TEACHER" sheetId="40" r:id="rId2"/>
    <sheet name="OT,COMM,BONUS" sheetId="3" r:id="rId3"/>
    <sheet name="2106" sheetId="43" r:id="rId4"/>
    <sheet name="DIFFERENTIAL" sheetId="34" r:id="rId5"/>
    <sheet name="MILTARY" sheetId="45" r:id="rId6"/>
    <sheet name="RESIDUAL" sheetId="18" r:id="rId7"/>
    <sheet name="SS,DIS,RET,CS,ALI" sheetId="44" r:id="rId8"/>
    <sheet name="Sch B" sheetId="14" r:id="rId9"/>
    <sheet name="Sch C" sheetId="5" r:id="rId10"/>
    <sheet name="Sch F" sheetId="22" r:id="rId11"/>
    <sheet name="FNMA UW Factors for SE" sheetId="36" r:id="rId12"/>
    <sheet name="K1 1065" sheetId="15" r:id="rId13"/>
    <sheet name="Liquidity Wkst" sheetId="37" r:id="rId14"/>
    <sheet name="K1 1120S" sheetId="6" r:id="rId15"/>
    <sheet name="CCorp 1120" sheetId="27" r:id="rId16"/>
    <sheet name="Conv Trust Income" sheetId="51" r:id="rId17"/>
    <sheet name="FHA Rent (Case# Prior 4.10.25)" sheetId="13" r:id="rId18"/>
    <sheet name="FHA Rent (Case# 4.10.25 fwd)" sheetId="56" r:id="rId19"/>
    <sheet name="VA Rent" sheetId="35" r:id="rId20"/>
    <sheet name="FNMA Rental Questions" sheetId="54" r:id="rId21"/>
    <sheet name="FHLMC Rental Questions" sheetId="55" r:id="rId22"/>
    <sheet name="Agency 1-4 Inv" sheetId="21" r:id="rId23"/>
    <sheet name=" Agency 2-4 Primary" sheetId="19" r:id="rId24"/>
    <sheet name="FNMA 1-4 Business" sheetId="20" r:id="rId25"/>
    <sheet name="UW Comments" sheetId="26" r:id="rId26"/>
    <sheet name="Hidden Data" sheetId="47" state="hidden" r:id="rId27"/>
  </sheets>
  <definedNames>
    <definedName name="Conv">'Hidden Data'!$C$3</definedName>
    <definedName name="NA">'Hidden Data'!$C$3:$C$4</definedName>
    <definedName name="Non_Subject">'Hidden Data'!$C$2</definedName>
    <definedName name="NONSUBJECT">'Hidden Data'!$C$2</definedName>
    <definedName name="_xlnm.Print_Area" localSheetId="23">' Agency 2-4 Primary'!$B$2:$N$103</definedName>
    <definedName name="_xlnm.Print_Area" localSheetId="3">'2106'!$B$2:$L$61</definedName>
    <definedName name="_xlnm.Print_Area" localSheetId="22">'Agency 1-4 Inv'!$B$1:$L$208</definedName>
    <definedName name="_xlnm.Print_Area" localSheetId="15">'CCorp 1120'!$B$2:$I$97</definedName>
    <definedName name="_xlnm.Print_Area" localSheetId="16">'Conv Trust Income'!$A$1:$J$12</definedName>
    <definedName name="_xlnm.Print_Area" localSheetId="4">DIFFERENTIAL!$B$1:$I$59</definedName>
    <definedName name="_xlnm.Print_Area" localSheetId="18">'FHA Rent (Case# 4.10.25 fwd)'!$B$1:$J$283</definedName>
    <definedName name="_xlnm.Print_Area" localSheetId="17">'FHA Rent (Case# Prior 4.10.25)'!$B$1:$J$267</definedName>
    <definedName name="_xlnm.Print_Area" localSheetId="21">'FHLMC Rental Questions'!$A$1:$K$44</definedName>
    <definedName name="_xlnm.Print_Area" localSheetId="24">'FNMA 1-4 Business'!$B$2:$L$114</definedName>
    <definedName name="_xlnm.Print_Area" localSheetId="20">'FNMA Rental Questions'!$A$1:$J$49</definedName>
    <definedName name="_xlnm.Print_Area" localSheetId="12">'K1 1065'!$B$2:$I$91</definedName>
    <definedName name="_xlnm.Print_Area" localSheetId="14">'K1 1120S'!$B$2:$H$94</definedName>
    <definedName name="_xlnm.Print_Area" localSheetId="13">'Liquidity Wkst'!$B$1:$K$96</definedName>
    <definedName name="_xlnm.Print_Area" localSheetId="5">MILTARY!$B$2:$K$39</definedName>
    <definedName name="_xlnm.Print_Area" localSheetId="2">'OT,COMM,BONUS'!$B$2:$M$48</definedName>
    <definedName name="_xlnm.Print_Area" localSheetId="6">RESIDUAL!$B$1:$L$49</definedName>
    <definedName name="_xlnm.Print_Area" localSheetId="8">'Sch B'!$B$2:$H$41</definedName>
    <definedName name="_xlnm.Print_Area" localSheetId="9">'Sch C'!$B$2:$J$106</definedName>
    <definedName name="_xlnm.Print_Area" localSheetId="10">'Sch F'!$B$2:$L$41</definedName>
    <definedName name="_xlnm.Print_Area" localSheetId="7">'SS,DIS,RET,CS,ALI'!$B$2:$J$89</definedName>
    <definedName name="_xlnm.Print_Area" localSheetId="1">TEACHER!$A$2:$M$48</definedName>
    <definedName name="_xlnm.Print_Area" localSheetId="25">'UW Comments'!$B$1:$J$45</definedName>
    <definedName name="_xlnm.Print_Area" localSheetId="19">'VA Rent'!$B$2:$H$112</definedName>
    <definedName name="_xlnm.Print_Area" localSheetId="0">'W2'!$B$2:$Z$53</definedName>
    <definedName name="Purchase">'Hidden Data'!$B$2</definedName>
    <definedName name="Refinance">'Hidden Data'!$B$2:$B$3</definedName>
    <definedName name="Subject">'Hidden Data'!$D$2:$D$3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5" l="1"/>
  <c r="H83" i="5" s="1"/>
  <c r="F81" i="5"/>
  <c r="F83" i="5" s="1"/>
  <c r="C18" i="55" l="1"/>
  <c r="C36" i="55"/>
  <c r="C35" i="55"/>
  <c r="C17" i="55"/>
  <c r="C20" i="55"/>
  <c r="C19" i="55"/>
  <c r="H28" i="5"/>
  <c r="F28" i="5"/>
  <c r="F30" i="5" s="1"/>
  <c r="C44" i="55"/>
  <c r="C43" i="55"/>
  <c r="C42" i="55"/>
  <c r="C41" i="55"/>
  <c r="C40" i="55"/>
  <c r="C38" i="55"/>
  <c r="C39" i="55"/>
  <c r="C16" i="55"/>
  <c r="S7" i="55" l="1"/>
  <c r="L7" i="55"/>
  <c r="C31" i="55"/>
  <c r="C30" i="55"/>
  <c r="C29" i="55"/>
  <c r="C28" i="55"/>
  <c r="C27" i="55"/>
  <c r="C26" i="55"/>
  <c r="C24" i="55"/>
  <c r="C23" i="55"/>
  <c r="C22" i="55"/>
  <c r="C21" i="55"/>
  <c r="I260" i="56" l="1"/>
  <c r="E260" i="56"/>
  <c r="I203" i="56"/>
  <c r="E203" i="56"/>
  <c r="I146" i="56"/>
  <c r="E146" i="56"/>
  <c r="I89" i="56"/>
  <c r="E89" i="56"/>
  <c r="E32" i="56"/>
  <c r="G276" i="56" l="1"/>
  <c r="E274" i="56"/>
  <c r="I262" i="56"/>
  <c r="E262" i="56"/>
  <c r="E247" i="56"/>
  <c r="G245" i="56"/>
  <c r="E245" i="56"/>
  <c r="D244" i="56"/>
  <c r="E243" i="56"/>
  <c r="I239" i="56"/>
  <c r="H239" i="56"/>
  <c r="I238" i="56"/>
  <c r="H238" i="56"/>
  <c r="G219" i="56"/>
  <c r="E217" i="56"/>
  <c r="I205" i="56"/>
  <c r="E190" i="56"/>
  <c r="G188" i="56"/>
  <c r="E188" i="56"/>
  <c r="D187" i="56"/>
  <c r="E186" i="56"/>
  <c r="I182" i="56"/>
  <c r="H182" i="56"/>
  <c r="I181" i="56"/>
  <c r="H181" i="56"/>
  <c r="G162" i="56"/>
  <c r="E160" i="56"/>
  <c r="I148" i="56"/>
  <c r="E148" i="56"/>
  <c r="E133" i="56"/>
  <c r="G131" i="56"/>
  <c r="E131" i="56"/>
  <c r="D130" i="56"/>
  <c r="E129" i="56"/>
  <c r="I125" i="56"/>
  <c r="H125" i="56"/>
  <c r="I124" i="56"/>
  <c r="H124" i="56"/>
  <c r="G105" i="56"/>
  <c r="E103" i="56"/>
  <c r="I91" i="56"/>
  <c r="E91" i="56"/>
  <c r="E76" i="56"/>
  <c r="G74" i="56"/>
  <c r="E74" i="56"/>
  <c r="D73" i="56"/>
  <c r="E72" i="56"/>
  <c r="I68" i="56"/>
  <c r="H68" i="56"/>
  <c r="I67" i="56"/>
  <c r="H67" i="56"/>
  <c r="G48" i="56"/>
  <c r="E46" i="56"/>
  <c r="I32" i="56"/>
  <c r="I34" i="56" s="1"/>
  <c r="E19" i="56"/>
  <c r="G17" i="56"/>
  <c r="E17" i="56"/>
  <c r="D16" i="56"/>
  <c r="E15" i="56"/>
  <c r="I11" i="56"/>
  <c r="H11" i="56"/>
  <c r="I10" i="56"/>
  <c r="H10" i="56"/>
  <c r="L14" i="55"/>
  <c r="G15" i="55" s="1"/>
  <c r="E93" i="56" l="1"/>
  <c r="I184" i="56"/>
  <c r="I270" i="56"/>
  <c r="I127" i="56"/>
  <c r="I93" i="56"/>
  <c r="I97" i="56" s="1"/>
  <c r="I207" i="56"/>
  <c r="I211" i="56" s="1"/>
  <c r="I215" i="56" s="1"/>
  <c r="I70" i="56"/>
  <c r="E150" i="56"/>
  <c r="I99" i="56"/>
  <c r="E264" i="56"/>
  <c r="I13" i="56"/>
  <c r="I36" i="56"/>
  <c r="I40" i="56" s="1"/>
  <c r="I44" i="56" s="1"/>
  <c r="I150" i="56"/>
  <c r="I154" i="56" s="1"/>
  <c r="I241" i="56"/>
  <c r="I156" i="56"/>
  <c r="I264" i="56"/>
  <c r="I268" i="56" s="1"/>
  <c r="I272" i="56" s="1"/>
  <c r="E205" i="56"/>
  <c r="E207" i="56" s="1"/>
  <c r="E34" i="56"/>
  <c r="I42" i="56" s="1"/>
  <c r="I101" i="56" l="1"/>
  <c r="I158" i="56"/>
  <c r="I213" i="56"/>
  <c r="C37" i="55" l="1"/>
  <c r="C25" i="55" l="1"/>
  <c r="G34" i="55" l="1"/>
  <c r="G233" i="13" l="1"/>
  <c r="E233" i="13"/>
  <c r="E231" i="13"/>
  <c r="G180" i="13"/>
  <c r="E180" i="13"/>
  <c r="E178" i="13"/>
  <c r="G127" i="13"/>
  <c r="E127" i="13"/>
  <c r="E125" i="13"/>
  <c r="G74" i="13"/>
  <c r="E74" i="13"/>
  <c r="E72" i="13"/>
  <c r="G17" i="13"/>
  <c r="E15" i="13"/>
  <c r="E17" i="13"/>
  <c r="K45" i="34"/>
  <c r="K35" i="34"/>
  <c r="K25" i="34"/>
  <c r="K14" i="34"/>
  <c r="I203" i="13" l="1"/>
  <c r="I150" i="13"/>
  <c r="I97" i="13"/>
  <c r="G207" i="13" l="1"/>
  <c r="E99" i="13"/>
  <c r="E46" i="13"/>
  <c r="E84" i="15"/>
  <c r="B84" i="15"/>
  <c r="F33" i="14"/>
  <c r="D33" i="14"/>
  <c r="F25" i="14"/>
  <c r="D25" i="14"/>
  <c r="B25" i="14"/>
  <c r="B33" i="14"/>
  <c r="I29" i="14"/>
  <c r="I21" i="14"/>
  <c r="C35" i="54" l="1"/>
  <c r="C13" i="54"/>
  <c r="C9" i="54"/>
  <c r="C25" i="54"/>
  <c r="C6" i="54"/>
  <c r="I11" i="13"/>
  <c r="C28" i="54"/>
  <c r="C22" i="54"/>
  <c r="C19" i="54"/>
  <c r="C38" i="54"/>
  <c r="C39" i="54" l="1"/>
  <c r="M34" i="54"/>
  <c r="C40" i="54" s="1"/>
  <c r="C45" i="54" l="1"/>
  <c r="C42" i="54"/>
  <c r="I30" i="54"/>
  <c r="C31" i="54" s="1"/>
  <c r="H10" i="51" l="1"/>
  <c r="B11" i="51" l="1"/>
  <c r="D10" i="51"/>
  <c r="D8" i="51"/>
  <c r="K8" i="51"/>
  <c r="D7" i="51"/>
  <c r="I174" i="13" l="1"/>
  <c r="I173" i="13"/>
  <c r="G260" i="13"/>
  <c r="E258" i="13"/>
  <c r="I244" i="13"/>
  <c r="I246" i="13" s="1"/>
  <c r="E244" i="13"/>
  <c r="E246" i="13" s="1"/>
  <c r="E235" i="13"/>
  <c r="D232" i="13"/>
  <c r="I227" i="13"/>
  <c r="H227" i="13"/>
  <c r="I226" i="13"/>
  <c r="H226" i="13"/>
  <c r="E205" i="13"/>
  <c r="I191" i="13"/>
  <c r="I193" i="13" s="1"/>
  <c r="E191" i="13"/>
  <c r="E193" i="13" s="1"/>
  <c r="E182" i="13"/>
  <c r="D179" i="13"/>
  <c r="H174" i="13"/>
  <c r="H173" i="13"/>
  <c r="E129" i="13"/>
  <c r="H121" i="13"/>
  <c r="H120" i="13"/>
  <c r="G154" i="13"/>
  <c r="E152" i="13"/>
  <c r="I138" i="13"/>
  <c r="I140" i="13" s="1"/>
  <c r="E138" i="13"/>
  <c r="E140" i="13" s="1"/>
  <c r="D126" i="13"/>
  <c r="I121" i="13"/>
  <c r="I120" i="13"/>
  <c r="G101" i="13"/>
  <c r="I10" i="13"/>
  <c r="I13" i="13" s="1"/>
  <c r="I229" i="13" l="1"/>
  <c r="I176" i="13"/>
  <c r="I123" i="13"/>
  <c r="I248" i="13"/>
  <c r="I254" i="13"/>
  <c r="E142" i="13"/>
  <c r="E248" i="13"/>
  <c r="E195" i="13"/>
  <c r="I195" i="13"/>
  <c r="I199" i="13" s="1"/>
  <c r="I201" i="13"/>
  <c r="I148" i="13"/>
  <c r="I142" i="13"/>
  <c r="I252" i="13" l="1"/>
  <c r="I256" i="13" s="1"/>
  <c r="I146" i="13"/>
  <c r="H10" i="13" l="1"/>
  <c r="H11" i="13"/>
  <c r="E19" i="13"/>
  <c r="E76" i="13"/>
  <c r="D16" i="13"/>
  <c r="G48" i="13"/>
  <c r="I68" i="13"/>
  <c r="I67" i="13"/>
  <c r="H68" i="13"/>
  <c r="H67" i="13"/>
  <c r="D73" i="13"/>
  <c r="K32" i="18"/>
  <c r="I75" i="44"/>
  <c r="I29" i="44"/>
  <c r="I83" i="44"/>
  <c r="I81" i="44"/>
  <c r="I79" i="44"/>
  <c r="I77" i="44"/>
  <c r="I73" i="44"/>
  <c r="I71" i="44"/>
  <c r="I69" i="44"/>
  <c r="I67" i="44"/>
  <c r="I65" i="44"/>
  <c r="I70" i="13" l="1"/>
  <c r="H97" i="5"/>
  <c r="F97" i="5"/>
  <c r="H44" i="5"/>
  <c r="F44" i="5"/>
  <c r="F85" i="5"/>
  <c r="F32" i="5"/>
  <c r="I21" i="44"/>
  <c r="I25" i="44"/>
  <c r="I33" i="44"/>
  <c r="I31" i="44"/>
  <c r="I27" i="44"/>
  <c r="K83" i="20"/>
  <c r="I83" i="20"/>
  <c r="K26" i="20"/>
  <c r="I26" i="20"/>
  <c r="K97" i="20"/>
  <c r="K100" i="20" s="1"/>
  <c r="I97" i="20"/>
  <c r="I100" i="20" s="1"/>
  <c r="K84" i="20"/>
  <c r="I84" i="20"/>
  <c r="K85" i="20"/>
  <c r="K87" i="20" s="1"/>
  <c r="K193" i="21"/>
  <c r="K195" i="21" s="1"/>
  <c r="I193" i="21"/>
  <c r="I195" i="21" s="1"/>
  <c r="K180" i="21"/>
  <c r="I180" i="21"/>
  <c r="K179" i="21"/>
  <c r="I179" i="21"/>
  <c r="K141" i="21"/>
  <c r="K143" i="21" s="1"/>
  <c r="I141" i="21"/>
  <c r="I143" i="21" s="1"/>
  <c r="K128" i="21"/>
  <c r="I128" i="21"/>
  <c r="K127" i="21"/>
  <c r="I127" i="21"/>
  <c r="K89" i="21"/>
  <c r="K91" i="21" s="1"/>
  <c r="I89" i="21"/>
  <c r="I91" i="21" s="1"/>
  <c r="K76" i="21"/>
  <c r="I76" i="21"/>
  <c r="K75" i="21"/>
  <c r="I75" i="21"/>
  <c r="K23" i="21"/>
  <c r="I23" i="21"/>
  <c r="M87" i="19"/>
  <c r="K87" i="19"/>
  <c r="I87" i="19"/>
  <c r="M78" i="19"/>
  <c r="K78" i="19"/>
  <c r="I78" i="19"/>
  <c r="M77" i="19"/>
  <c r="M79" i="19" s="1"/>
  <c r="K77" i="19"/>
  <c r="K79" i="19" s="1"/>
  <c r="I77" i="19"/>
  <c r="I79" i="19" s="1"/>
  <c r="M25" i="19"/>
  <c r="K25" i="19"/>
  <c r="I25" i="19"/>
  <c r="I26" i="3"/>
  <c r="G26" i="3"/>
  <c r="E26" i="3"/>
  <c r="H85" i="5" l="1"/>
  <c r="G87" i="5"/>
  <c r="H87" i="5"/>
  <c r="K181" i="21"/>
  <c r="K183" i="21" s="1"/>
  <c r="I181" i="21"/>
  <c r="I183" i="21" s="1"/>
  <c r="K129" i="21"/>
  <c r="K131" i="21" s="1"/>
  <c r="I129" i="21"/>
  <c r="I131" i="21" s="1"/>
  <c r="K77" i="21"/>
  <c r="K79" i="21" s="1"/>
  <c r="I77" i="21"/>
  <c r="I79" i="21" s="1"/>
  <c r="F87" i="5"/>
  <c r="I88" i="19"/>
  <c r="I91" i="19" s="1"/>
  <c r="I85" i="20"/>
  <c r="I87" i="20" s="1"/>
  <c r="K26" i="3"/>
  <c r="H36" i="40"/>
  <c r="J32" i="40"/>
  <c r="J30" i="40"/>
  <c r="J21" i="40"/>
  <c r="J19" i="40"/>
  <c r="X17" i="40"/>
  <c r="J17" i="40"/>
  <c r="X15" i="40"/>
  <c r="J15" i="40"/>
  <c r="X13" i="40"/>
  <c r="J13" i="40"/>
  <c r="X19" i="40" l="1"/>
  <c r="X21" i="40" s="1"/>
  <c r="X23" i="40" s="1"/>
  <c r="H28" i="40" s="1"/>
  <c r="H38" i="40" s="1"/>
  <c r="J28" i="40" l="1"/>
  <c r="H34" i="40"/>
  <c r="G78" i="15"/>
  <c r="I76" i="15"/>
  <c r="I78" i="15" s="1"/>
  <c r="I80" i="15" s="1"/>
  <c r="G76" i="15"/>
  <c r="I61" i="15"/>
  <c r="G61" i="15"/>
  <c r="E26" i="40" l="1"/>
  <c r="J26" i="40"/>
  <c r="I82" i="15"/>
  <c r="I84" i="15"/>
  <c r="G82" i="15"/>
  <c r="G80" i="15"/>
  <c r="H30" i="5" l="1"/>
  <c r="G34" i="5" l="1"/>
  <c r="H34" i="5"/>
  <c r="X58" i="39"/>
  <c r="X56" i="39"/>
  <c r="X54" i="39"/>
  <c r="X60" i="39" l="1"/>
  <c r="X62" i="39" s="1"/>
  <c r="V41" i="39"/>
  <c r="X37" i="39"/>
  <c r="X35" i="39"/>
  <c r="X25" i="39"/>
  <c r="X23" i="39"/>
  <c r="X21" i="39"/>
  <c r="X19" i="39"/>
  <c r="X17" i="39"/>
  <c r="X15" i="39"/>
  <c r="X64" i="39" l="1"/>
  <c r="I77" i="27"/>
  <c r="I83" i="27" s="1"/>
  <c r="G77" i="27"/>
  <c r="G83" i="27" s="1"/>
  <c r="I29" i="27"/>
  <c r="I35" i="27" s="1"/>
  <c r="I39" i="27" s="1"/>
  <c r="G29" i="27"/>
  <c r="G35" i="27" s="1"/>
  <c r="I87" i="27" l="1"/>
  <c r="H87" i="27"/>
  <c r="H39" i="27"/>
  <c r="V33" i="39"/>
  <c r="J26" i="45"/>
  <c r="J24" i="45"/>
  <c r="J22" i="45"/>
  <c r="J20" i="45"/>
  <c r="J18" i="45"/>
  <c r="J16" i="45"/>
  <c r="J14" i="45"/>
  <c r="J28" i="45" l="1"/>
  <c r="I37" i="44"/>
  <c r="I35" i="44"/>
  <c r="I23" i="44"/>
  <c r="I19" i="44"/>
  <c r="H78" i="6" l="1"/>
  <c r="H80" i="6" s="1"/>
  <c r="F78" i="6"/>
  <c r="F80" i="6" s="1"/>
  <c r="H61" i="6"/>
  <c r="F61" i="6"/>
  <c r="H31" i="6"/>
  <c r="H33" i="6" s="1"/>
  <c r="F31" i="6"/>
  <c r="F33" i="6" s="1"/>
  <c r="H15" i="6"/>
  <c r="F15" i="6"/>
  <c r="H82" i="6" l="1"/>
  <c r="F82" i="6"/>
  <c r="F84" i="6" s="1"/>
  <c r="H35" i="6"/>
  <c r="E39" i="6" s="1"/>
  <c r="F35" i="6"/>
  <c r="I29" i="3"/>
  <c r="G29" i="3"/>
  <c r="E29" i="3"/>
  <c r="X27" i="3"/>
  <c r="X22" i="3"/>
  <c r="K21" i="3"/>
  <c r="X20" i="3"/>
  <c r="K20" i="3"/>
  <c r="K19" i="3"/>
  <c r="E16" i="3" s="1"/>
  <c r="H84" i="6" l="1"/>
  <c r="E86" i="6"/>
  <c r="B86" i="6"/>
  <c r="H37" i="6"/>
  <c r="B39" i="6"/>
  <c r="K29" i="3"/>
  <c r="H86" i="6"/>
  <c r="H39" i="6"/>
  <c r="F37" i="6"/>
  <c r="X29" i="3"/>
  <c r="X32" i="3" s="1"/>
  <c r="X38" i="3" s="1"/>
  <c r="I16" i="3" s="1"/>
  <c r="C19" i="3" l="1"/>
  <c r="G28" i="3" s="1"/>
  <c r="I28" i="3" l="1"/>
  <c r="E25" i="3"/>
  <c r="E23" i="3" s="1"/>
  <c r="G27" i="3"/>
  <c r="G25" i="3"/>
  <c r="G23" i="3" s="1"/>
  <c r="I27" i="3"/>
  <c r="E28" i="3"/>
  <c r="E27" i="3"/>
  <c r="I25" i="3"/>
  <c r="G35" i="43"/>
  <c r="G36" i="43" s="1"/>
  <c r="G20" i="43"/>
  <c r="G21" i="43" s="1"/>
  <c r="G22" i="43" s="1"/>
  <c r="K28" i="3" l="1"/>
  <c r="I23" i="3"/>
  <c r="B23" i="3"/>
  <c r="K25" i="3"/>
  <c r="K23" i="3" s="1"/>
  <c r="K27" i="3"/>
  <c r="G40" i="43"/>
  <c r="I40" i="43" s="1"/>
  <c r="G37" i="43"/>
  <c r="X11" i="43"/>
  <c r="G48" i="43"/>
  <c r="I48" i="43" s="1"/>
  <c r="I21" i="43"/>
  <c r="I36" i="43"/>
  <c r="G25" i="43"/>
  <c r="I25" i="43" s="1"/>
  <c r="I41" i="39" l="1"/>
  <c r="K37" i="39"/>
  <c r="K35" i="39"/>
  <c r="K25" i="39"/>
  <c r="K23" i="39"/>
  <c r="K58" i="39"/>
  <c r="K21" i="39"/>
  <c r="K56" i="39"/>
  <c r="K19" i="39"/>
  <c r="K54" i="39"/>
  <c r="K17" i="39"/>
  <c r="K15" i="39"/>
  <c r="K60" i="39" l="1"/>
  <c r="K62" i="39" s="1"/>
  <c r="K64" i="39" s="1"/>
  <c r="I33" i="39" s="1"/>
  <c r="I43" i="39" l="1"/>
  <c r="I85" i="13"/>
  <c r="I87" i="13" s="1"/>
  <c r="E85" i="13"/>
  <c r="E87" i="13" s="1"/>
  <c r="I95" i="13" l="1"/>
  <c r="E89" i="13"/>
  <c r="K33" i="39"/>
  <c r="I39" i="39"/>
  <c r="V43" i="39"/>
  <c r="X33" i="39"/>
  <c r="V39" i="39"/>
  <c r="I89" i="13"/>
  <c r="D31" i="39" l="1"/>
  <c r="K31" i="39"/>
  <c r="X31" i="39"/>
  <c r="Q31" i="39"/>
  <c r="I93" i="13"/>
  <c r="H48" i="34"/>
  <c r="I48" i="34" s="1"/>
  <c r="E48" i="34"/>
  <c r="I47" i="34"/>
  <c r="I46" i="34"/>
  <c r="I45" i="34"/>
  <c r="L44" i="34"/>
  <c r="K44" i="34"/>
  <c r="L43" i="34"/>
  <c r="K43" i="34"/>
  <c r="D42" i="34"/>
  <c r="H40" i="34"/>
  <c r="E40" i="34"/>
  <c r="H38" i="34"/>
  <c r="I38" i="34" s="1"/>
  <c r="E38" i="34"/>
  <c r="I37" i="34"/>
  <c r="I36" i="34"/>
  <c r="I35" i="34"/>
  <c r="L34" i="34"/>
  <c r="K34" i="34"/>
  <c r="L33" i="34"/>
  <c r="K33" i="34"/>
  <c r="D32" i="34"/>
  <c r="H30" i="34"/>
  <c r="E30" i="34"/>
  <c r="H28" i="34"/>
  <c r="E28" i="34"/>
  <c r="I27" i="34"/>
  <c r="I26" i="34"/>
  <c r="I25" i="34"/>
  <c r="L24" i="34"/>
  <c r="K24" i="34"/>
  <c r="L23" i="34"/>
  <c r="K23" i="34"/>
  <c r="D22" i="34"/>
  <c r="H20" i="34"/>
  <c r="E20" i="34"/>
  <c r="H17" i="34"/>
  <c r="E17" i="34"/>
  <c r="I16" i="34"/>
  <c r="I15" i="34"/>
  <c r="I14" i="34"/>
  <c r="L13" i="34"/>
  <c r="K13" i="34"/>
  <c r="L12" i="34"/>
  <c r="K12" i="34"/>
  <c r="D11" i="34"/>
  <c r="H9" i="34"/>
  <c r="E9" i="34"/>
  <c r="J14" i="34" l="1"/>
  <c r="J45" i="34"/>
  <c r="J35" i="34"/>
  <c r="I28" i="34"/>
  <c r="J25" i="34"/>
  <c r="M33" i="34"/>
  <c r="M35" i="34" s="1"/>
  <c r="M44" i="34"/>
  <c r="M12" i="34"/>
  <c r="M23" i="34"/>
  <c r="K36" i="34"/>
  <c r="K37" i="34" s="1"/>
  <c r="K38" i="34" s="1"/>
  <c r="G33" i="34" s="1"/>
  <c r="I17" i="34"/>
  <c r="M43" i="34"/>
  <c r="M34" i="34"/>
  <c r="K15" i="34"/>
  <c r="K16" i="34" s="1"/>
  <c r="K17" i="34" s="1"/>
  <c r="G12" i="34" s="1"/>
  <c r="M13" i="34"/>
  <c r="K26" i="34"/>
  <c r="K27" i="34" s="1"/>
  <c r="K28" i="34" s="1"/>
  <c r="G23" i="34" s="1"/>
  <c r="K46" i="34"/>
  <c r="K47" i="34" s="1"/>
  <c r="K48" i="34" s="1"/>
  <c r="G43" i="34" s="1"/>
  <c r="M24" i="34"/>
  <c r="M14" i="34" l="1"/>
  <c r="M25" i="34"/>
  <c r="M45" i="34"/>
  <c r="H100" i="35"/>
  <c r="E100" i="35"/>
  <c r="H72" i="35"/>
  <c r="E72" i="35"/>
  <c r="E74" i="35" s="1"/>
  <c r="H44" i="35"/>
  <c r="E44" i="35"/>
  <c r="H16" i="35"/>
  <c r="E16" i="35"/>
  <c r="E18" i="35" s="1"/>
  <c r="I32" i="13"/>
  <c r="I34" i="13" s="1"/>
  <c r="I85" i="27"/>
  <c r="H102" i="35" l="1"/>
  <c r="F102" i="35"/>
  <c r="H74" i="35"/>
  <c r="F74" i="35"/>
  <c r="H46" i="35"/>
  <c r="F46" i="35"/>
  <c r="F18" i="35"/>
  <c r="H20" i="35"/>
  <c r="H104" i="35"/>
  <c r="G85" i="27"/>
  <c r="G87" i="27"/>
  <c r="H48" i="35"/>
  <c r="E102" i="35"/>
  <c r="H76" i="35"/>
  <c r="E46" i="35"/>
  <c r="G39" i="27" l="1"/>
  <c r="I31" i="15" l="1"/>
  <c r="I33" i="15" s="1"/>
  <c r="I16" i="15"/>
  <c r="I37" i="15" l="1"/>
  <c r="I35" i="15"/>
  <c r="H32" i="5"/>
  <c r="E39" i="15" l="1"/>
  <c r="F34" i="5"/>
  <c r="G16" i="15" l="1"/>
  <c r="G31" i="15"/>
  <c r="J81" i="37" l="1"/>
  <c r="G81" i="37"/>
  <c r="G91" i="37" s="1"/>
  <c r="J70" i="37"/>
  <c r="G70" i="37"/>
  <c r="J22" i="37"/>
  <c r="G22" i="37"/>
  <c r="J87" i="37" l="1"/>
  <c r="G87" i="37"/>
  <c r="J91" i="37"/>
  <c r="J33" i="37" l="1"/>
  <c r="J43" i="37" s="1"/>
  <c r="G33" i="37"/>
  <c r="G43" i="37" s="1"/>
  <c r="J39" i="37" l="1"/>
  <c r="G39" i="37"/>
  <c r="G33" i="15" l="1"/>
  <c r="G37" i="15" l="1"/>
  <c r="B39" i="15" s="1"/>
  <c r="G35" i="15"/>
  <c r="I39" i="15"/>
  <c r="E32" i="13" l="1"/>
  <c r="I36" i="13" s="1"/>
  <c r="I40" i="13" l="1"/>
  <c r="E34" i="13"/>
  <c r="I42" i="13" s="1"/>
  <c r="H18" i="35"/>
  <c r="I44" i="13" l="1"/>
  <c r="I37" i="27"/>
  <c r="J28" i="22" l="1"/>
  <c r="J30" i="22" s="1"/>
  <c r="G28" i="22"/>
  <c r="M30" i="22" l="1"/>
  <c r="G32" i="22"/>
  <c r="G30" i="22"/>
  <c r="I24" i="21"/>
  <c r="K40" i="20" l="1"/>
  <c r="K43" i="20" s="1"/>
  <c r="I40" i="20"/>
  <c r="I43" i="20" s="1"/>
  <c r="K27" i="20"/>
  <c r="I27" i="20"/>
  <c r="I28" i="20" s="1"/>
  <c r="I30" i="20" s="1"/>
  <c r="M35" i="19"/>
  <c r="K35" i="19"/>
  <c r="I35" i="19"/>
  <c r="M26" i="19"/>
  <c r="K26" i="19"/>
  <c r="I26" i="19"/>
  <c r="K37" i="21"/>
  <c r="K39" i="21" s="1"/>
  <c r="I37" i="21"/>
  <c r="I39" i="21" s="1"/>
  <c r="K24" i="21"/>
  <c r="K25" i="21" s="1"/>
  <c r="I27" i="19" l="1"/>
  <c r="I36" i="19"/>
  <c r="I39" i="19" s="1"/>
  <c r="K28" i="20"/>
  <c r="K30" i="20" s="1"/>
  <c r="I25" i="21"/>
  <c r="I27" i="21" s="1"/>
  <c r="K27" i="21"/>
  <c r="K20" i="18" l="1"/>
  <c r="K21" i="18" s="1"/>
  <c r="K38" i="18" l="1"/>
  <c r="K43" i="18" s="1"/>
  <c r="F32" i="14" l="1"/>
  <c r="D32" i="14"/>
  <c r="F24" i="14"/>
  <c r="D24" i="14"/>
  <c r="G37" i="27" l="1"/>
  <c r="K27" i="19" l="1"/>
  <c r="M2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F33" authorId="0" shapeId="0" xr:uid="{ACB7B5CF-2B65-4F29-AC25-9EAFA172AC05}">
      <text>
        <r>
          <rPr>
            <b/>
            <sz val="9"/>
            <color indexed="81"/>
            <rFont val="Tahoma"/>
            <family val="2"/>
          </rPr>
          <t xml:space="preserve">W2 Base earnings ONLY should be entered here. Use OT, COMM,BONUS tab at bottom of spreadsheet for calculating that income. </t>
        </r>
      </text>
    </comment>
    <comment ref="S33" authorId="0" shapeId="0" xr:uid="{46622DFC-C996-4F24-84AE-137D6DCC17C2}">
      <text>
        <r>
          <rPr>
            <b/>
            <sz val="9"/>
            <color indexed="81"/>
            <rFont val="Tahoma"/>
            <family val="2"/>
          </rPr>
          <t xml:space="preserve">W2 Base earnings ONLY should be entered here. Use OT, COMM,BONUS tab at bottom of spreadsheet for calculating that income. </t>
        </r>
      </text>
    </comment>
    <comment ref="F35" authorId="1" shapeId="0" xr:uid="{4F51BB82-E939-420D-A010-9A65A23DA843}">
      <text>
        <r>
          <rPr>
            <b/>
            <sz val="9"/>
            <color indexed="81"/>
            <rFont val="Tahoma"/>
            <family val="2"/>
          </rPr>
          <t>W2 Base earnings ONLY should be entered here.  Use OT, COMM,BONUS tab at bottom of spreadsheet for calculating that income.</t>
        </r>
      </text>
    </comment>
    <comment ref="S35" authorId="1" shapeId="0" xr:uid="{239E69C8-9431-46C3-8289-E6D139F38762}">
      <text>
        <r>
          <rPr>
            <b/>
            <sz val="9"/>
            <color indexed="81"/>
            <rFont val="Tahoma"/>
            <family val="2"/>
          </rPr>
          <t>W2 Base earnings ONLY should be entered here.  Use OT, COMM,BONUS tab at bottom of spreadsheet for calculating that income.</t>
        </r>
      </text>
    </comment>
    <comment ref="F37" authorId="0" shapeId="0" xr:uid="{A2739577-56F0-4F46-88A1-7E7E56D08922}">
      <text>
        <r>
          <rPr>
            <b/>
            <sz val="9"/>
            <color indexed="81"/>
            <rFont val="Tahoma"/>
            <family val="2"/>
          </rPr>
          <t>W2 Base earnings ONLY should be entered here.  Use OT, COMM, BONUS tab at bottom of spreadsheet for calculating that income.</t>
        </r>
      </text>
    </comment>
    <comment ref="S37" authorId="0" shapeId="0" xr:uid="{1994029E-E0D5-4EF2-8815-48B4E28B7054}">
      <text>
        <r>
          <rPr>
            <b/>
            <sz val="9"/>
            <color indexed="81"/>
            <rFont val="Tahoma"/>
            <family val="2"/>
          </rPr>
          <t>W2 Base earnings ONLY should be entered here.  Use OT, COMM, BONUS tab at bottom of spreadsheet for calculating that income.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Kerrin Paul</author>
    <author>Kim Peoples</author>
    <author>temp</author>
  </authors>
  <commentList>
    <comment ref="F20" authorId="0" shapeId="0" xr:uid="{C7F8798B-1652-4E33-A1AF-BA9001EE7890}">
      <text>
        <r>
          <rPr>
            <sz val="9"/>
            <color indexed="81"/>
            <rFont val="Tahoma"/>
            <family val="2"/>
          </rPr>
          <t>If recurring (and recurrence can be documented), escalate to mngmt to see if income can be included</t>
        </r>
      </text>
    </comment>
    <comment ref="H20" authorId="0" shapeId="0" xr:uid="{1846845C-5F09-4AD8-9AC1-15738E46A1C3}">
      <text>
        <r>
          <rPr>
            <sz val="9"/>
            <color indexed="81"/>
            <rFont val="Tahoma"/>
            <family val="2"/>
          </rPr>
          <t>If recurring (and recurrence can be documented), escalate to mngmt to see if income can be included</t>
        </r>
      </text>
    </comment>
    <comment ref="F23" authorId="1" shapeId="0" xr:uid="{D5E5BE9D-4D02-47B1-A6EF-8E45EDD10990}">
      <text>
        <r>
          <rPr>
            <b/>
            <sz val="9"/>
            <color indexed="81"/>
            <rFont val="Tahoma"/>
            <family val="2"/>
          </rPr>
          <t>Not applicable to FHA</t>
        </r>
      </text>
    </comment>
    <comment ref="H23" authorId="1" shapeId="0" xr:uid="{F9FDE7D4-BE21-40E1-9C8D-AFF7F3064874}">
      <text>
        <r>
          <rPr>
            <b/>
            <sz val="9"/>
            <color indexed="81"/>
            <rFont val="Tahoma"/>
            <family val="2"/>
          </rPr>
          <t>Not applicable to FHA</t>
        </r>
      </text>
    </comment>
    <comment ref="F27" authorId="2" shapeId="0" xr:uid="{D533F1E3-10EF-43F3-9658-B6E6D0DC4F33}">
      <text>
        <r>
          <rPr>
            <b/>
            <sz val="9"/>
            <color indexed="81"/>
            <rFont val="Tahoma"/>
            <family val="2"/>
          </rPr>
          <t>Not applicable to FHA &amp; VA</t>
        </r>
        <r>
          <rPr>
            <sz val="9"/>
            <color indexed="81"/>
            <rFont val="Tahoma"/>
            <family val="2"/>
          </rPr>
          <t xml:space="preserve">
</t>
        </r>
      </text>
    </comment>
    <comment ref="H27" authorId="2" shapeId="0" xr:uid="{9DFDE9CF-A004-4FFE-9C6E-75049CD20F4E}">
      <text>
        <r>
          <rPr>
            <b/>
            <sz val="9"/>
            <color indexed="81"/>
            <rFont val="Tahoma"/>
            <family val="2"/>
          </rPr>
          <t>Not applicable to FHA &amp; VA</t>
        </r>
        <r>
          <rPr>
            <sz val="9"/>
            <color indexed="81"/>
            <rFont val="Tahoma"/>
            <family val="2"/>
          </rPr>
          <t xml:space="preserve">
</t>
        </r>
      </text>
    </comment>
    <comment ref="F69" authorId="1" shapeId="0" xr:uid="{AE773B37-94D8-47F9-80D9-7DD66627FC45}">
      <text>
        <r>
          <rPr>
            <b/>
            <sz val="9"/>
            <color indexed="81"/>
            <rFont val="Tahoma"/>
            <family val="2"/>
          </rPr>
          <t>Not applicable to FHA</t>
        </r>
      </text>
    </comment>
    <comment ref="H69" authorId="1" shapeId="0" xr:uid="{04ECDD3D-5919-4257-8F55-719530C1A44E}">
      <text>
        <r>
          <rPr>
            <b/>
            <sz val="9"/>
            <color indexed="81"/>
            <rFont val="Tahoma"/>
            <family val="2"/>
          </rPr>
          <t>Not applicable to FHA</t>
        </r>
      </text>
    </comment>
    <comment ref="F73" authorId="2" shapeId="0" xr:uid="{FE95B24E-091C-4762-8D27-4ADED8303763}">
      <text>
        <r>
          <rPr>
            <b/>
            <sz val="9"/>
            <color indexed="81"/>
            <rFont val="Tahoma"/>
            <family val="2"/>
          </rPr>
          <t>Not applicable to FHA &amp; VA</t>
        </r>
      </text>
    </comment>
    <comment ref="H73" authorId="2" shapeId="0" xr:uid="{25170DEC-89B7-43A6-B8BF-918129799CD3}">
      <text>
        <r>
          <rPr>
            <b/>
            <sz val="9"/>
            <color indexed="81"/>
            <rFont val="Tahoma"/>
            <family val="2"/>
          </rPr>
          <t>Not applicable to FHA &amp; VA</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25" authorId="0" shapeId="0" xr:uid="{00000000-0006-0000-0E00-000001000000}">
      <text>
        <r>
          <rPr>
            <b/>
            <sz val="9"/>
            <color indexed="81"/>
            <rFont val="Tahoma"/>
            <family val="2"/>
          </rPr>
          <t>Not applicable to FHA &amp; VA</t>
        </r>
      </text>
    </comment>
    <comment ref="I25" authorId="0" shapeId="0" xr:uid="{00000000-0006-0000-0E00-000002000000}">
      <text>
        <r>
          <rPr>
            <b/>
            <sz val="9"/>
            <color indexed="81"/>
            <rFont val="Tahoma"/>
            <family val="2"/>
          </rPr>
          <t>Not applicable to FHA &amp; VA</t>
        </r>
      </text>
    </comment>
    <comment ref="G31" authorId="0" shapeId="0" xr:uid="{00000000-0006-0000-0E00-000003000000}">
      <text>
        <r>
          <rPr>
            <b/>
            <i/>
            <sz val="12"/>
            <color indexed="10"/>
            <rFont val="Segoe UI"/>
            <family val="2"/>
          </rPr>
          <t>FNMA &amp; USDA require borrower to have 100% ownership in business to allow use of earnings for qualifying purposes.</t>
        </r>
      </text>
    </comment>
    <comment ref="I31" authorId="0" shapeId="0" xr:uid="{00000000-0006-0000-0E00-000004000000}">
      <text>
        <r>
          <rPr>
            <b/>
            <i/>
            <sz val="12"/>
            <color indexed="10"/>
            <rFont val="Segoe UI"/>
            <family val="2"/>
          </rPr>
          <t>FNMA &amp; USDA require borrower to have 100% ownership in business to allow use of earnings for qualifying purposes.</t>
        </r>
      </text>
    </comment>
    <comment ref="G73" authorId="0" shapeId="0" xr:uid="{00000000-0006-0000-0E00-000005000000}">
      <text>
        <r>
          <rPr>
            <b/>
            <sz val="9"/>
            <color indexed="81"/>
            <rFont val="Tahoma"/>
            <family val="2"/>
          </rPr>
          <t>Not applicable to FHA &amp; VA</t>
        </r>
      </text>
    </comment>
    <comment ref="I73" authorId="0" shapeId="0" xr:uid="{00000000-0006-0000-0E00-000006000000}">
      <text>
        <r>
          <rPr>
            <b/>
            <sz val="9"/>
            <color indexed="81"/>
            <rFont val="Tahoma"/>
            <family val="2"/>
          </rPr>
          <t>Not applicable to FHA &amp; VA</t>
        </r>
      </text>
    </comment>
    <comment ref="G79" authorId="0" shapeId="0" xr:uid="{00000000-0006-0000-0E00-000007000000}">
      <text>
        <r>
          <rPr>
            <b/>
            <i/>
            <sz val="12"/>
            <color indexed="10"/>
            <rFont val="Segoe UI"/>
            <family val="2"/>
          </rPr>
          <t>FNMA &amp; USDA require borrower to have 100% ownership in business to allow use of earnings for qualifying purposes.</t>
        </r>
      </text>
    </comment>
    <comment ref="I79" authorId="0" shapeId="0" xr:uid="{00000000-0006-0000-0E00-000008000000}">
      <text>
        <r>
          <rPr>
            <b/>
            <i/>
            <sz val="12"/>
            <color indexed="10"/>
            <rFont val="Segoe UI"/>
            <family val="2"/>
          </rPr>
          <t>FNMA &amp; USDA require borrower to have 100% ownership in business to allow use of earnings for qualifying purposes.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6" authorId="0" shapeId="0" xr:uid="{00000000-0006-0000-1100-000001000000}">
      <text>
        <r>
          <rPr>
            <sz val="9"/>
            <color indexed="81"/>
            <rFont val="Calibri"/>
            <family val="2"/>
            <scheme val="minor"/>
          </rPr>
          <t>Verify property still owned by Borrower.</t>
        </r>
      </text>
    </comment>
    <comment ref="K6" authorId="0" shapeId="0" xr:uid="{00000000-0006-0000-1100-000002000000}">
      <text>
        <r>
          <rPr>
            <sz val="9"/>
            <color indexed="81"/>
            <rFont val="Calibri"/>
            <family val="2"/>
            <scheme val="minor"/>
          </rPr>
          <t>Verify property still owned by Borrower.</t>
        </r>
      </text>
    </comment>
    <comment ref="I11" authorId="0" shapeId="0" xr:uid="{00000000-0006-0000-1100-000003000000}">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1" authorId="0" shapeId="0" xr:uid="{F7694324-ED40-44C9-AF43-2FC162BBECA3}">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20" authorId="0" shapeId="0" xr:uid="{00000000-0006-0000-1100-000005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0" authorId="0" shapeId="0" xr:uid="{00000000-0006-0000-1100-000006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2" authorId="0" shapeId="0" xr:uid="{DA06BBA9-1A2F-421A-8460-E4CEE6E0D256}">
      <text>
        <r>
          <rPr>
            <b/>
            <sz val="9"/>
            <color indexed="81"/>
            <rFont val="Calibri"/>
            <family val="2"/>
            <scheme val="minor"/>
          </rPr>
          <t>FHLMC ONLY</t>
        </r>
      </text>
    </comment>
    <comment ref="K22" authorId="0" shapeId="0" xr:uid="{2105216A-A310-4AA9-B61B-79199911D9E8}">
      <text>
        <r>
          <rPr>
            <b/>
            <sz val="9"/>
            <color indexed="81"/>
            <rFont val="Calibri"/>
            <family val="2"/>
            <scheme val="minor"/>
          </rPr>
          <t>FHLMC ONLY</t>
        </r>
      </text>
    </comment>
    <comment ref="I41" authorId="0" shapeId="0" xr:uid="{00000000-0006-0000-1100-000007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41" authorId="0" shapeId="0" xr:uid="{00000000-0006-0000-1100-000008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58" authorId="0" shapeId="0" xr:uid="{11DE8E6B-0FE9-434A-9418-A8F5697AA354}">
      <text>
        <r>
          <rPr>
            <sz val="9"/>
            <color indexed="81"/>
            <rFont val="Calibri"/>
            <family val="2"/>
            <scheme val="minor"/>
          </rPr>
          <t>Verify property still owned by Borrower.</t>
        </r>
      </text>
    </comment>
    <comment ref="K58" authorId="0" shapeId="0" xr:uid="{17F4B0D7-92F2-4F79-A438-9C0CEDD16507}">
      <text>
        <r>
          <rPr>
            <sz val="9"/>
            <color indexed="81"/>
            <rFont val="Calibri"/>
            <family val="2"/>
            <scheme val="minor"/>
          </rPr>
          <t>Verify property still owned by Borrower.</t>
        </r>
      </text>
    </comment>
    <comment ref="I63" authorId="0" shapeId="0" xr:uid="{6A455354-0F86-4DF9-A160-57A5119D688A}">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63" authorId="0" shapeId="0" xr:uid="{02B11790-3202-46F3-8BDA-5FF0E9B10B52}">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72" authorId="0" shapeId="0" xr:uid="{89805F4B-D800-4F27-AE03-3FBD188C351B}">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2" authorId="0" shapeId="0" xr:uid="{B7C045AB-8AFB-4F70-A914-C49AC498E3A1}">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4" authorId="0" shapeId="0" xr:uid="{5BE8D4A0-CC2C-4B89-B326-E0EE94711FB5}">
      <text>
        <r>
          <rPr>
            <b/>
            <sz val="9"/>
            <color indexed="81"/>
            <rFont val="Calibri"/>
            <family val="2"/>
            <scheme val="minor"/>
          </rPr>
          <t>FHLMC ONLY</t>
        </r>
      </text>
    </comment>
    <comment ref="K74" authorId="0" shapeId="0" xr:uid="{3D2EADBF-D921-479A-A888-982497D72935}">
      <text>
        <r>
          <rPr>
            <b/>
            <sz val="9"/>
            <color indexed="81"/>
            <rFont val="Calibri"/>
            <family val="2"/>
            <scheme val="minor"/>
          </rPr>
          <t>FHLMC ONLY</t>
        </r>
      </text>
    </comment>
    <comment ref="I93" authorId="0" shapeId="0" xr:uid="{3A27E3CD-EC08-4344-9AD4-6F9D74B0FC6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93" authorId="0" shapeId="0" xr:uid="{8F83AC12-87E7-47A3-BAD6-54FA92355EF1}">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10" authorId="0" shapeId="0" xr:uid="{1BE10086-BB99-4068-890E-7FB2A44F4EA1}">
      <text>
        <r>
          <rPr>
            <sz val="9"/>
            <color indexed="81"/>
            <rFont val="Calibri"/>
            <family val="2"/>
            <scheme val="minor"/>
          </rPr>
          <t>Verify property still owned by Borrower.</t>
        </r>
      </text>
    </comment>
    <comment ref="K110" authorId="0" shapeId="0" xr:uid="{D6C3E59B-1AC0-4ED4-B571-4BFA79DBE3D8}">
      <text>
        <r>
          <rPr>
            <sz val="9"/>
            <color indexed="81"/>
            <rFont val="Calibri"/>
            <family val="2"/>
            <scheme val="minor"/>
          </rPr>
          <t>Verify property still owned by Borrower.</t>
        </r>
      </text>
    </comment>
    <comment ref="I115" authorId="0" shapeId="0" xr:uid="{4298E872-1B52-44C9-8DFE-AA4ED4E84CD8}">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15" authorId="0" shapeId="0" xr:uid="{2F75E2CC-79A6-4BB0-985A-D35A3D2E4D03}">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124" authorId="0" shapeId="0" xr:uid="{470084A9-6A61-4444-AB78-5F08036D0C11}">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24" authorId="0" shapeId="0" xr:uid="{E83151E5-BC4B-4C99-838D-A5D2B877E52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26" authorId="0" shapeId="0" xr:uid="{62DA1B8B-D20A-42F2-A7B6-F5E6439C663A}">
      <text>
        <r>
          <rPr>
            <b/>
            <sz val="9"/>
            <color indexed="81"/>
            <rFont val="Calibri"/>
            <family val="2"/>
            <scheme val="minor"/>
          </rPr>
          <t>FHLMC ONLY</t>
        </r>
      </text>
    </comment>
    <comment ref="K126" authorId="0" shapeId="0" xr:uid="{323D7333-6E85-408E-87D4-0DA218E0AF73}">
      <text>
        <r>
          <rPr>
            <b/>
            <sz val="9"/>
            <color indexed="81"/>
            <rFont val="Calibri"/>
            <family val="2"/>
            <scheme val="minor"/>
          </rPr>
          <t>FHLMC ONLY</t>
        </r>
      </text>
    </comment>
    <comment ref="I145" authorId="0" shapeId="0" xr:uid="{205974AC-6389-46D5-94D2-D8CD894B6005}">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45" authorId="0" shapeId="0" xr:uid="{B0EA764E-60CA-487A-8F08-2E266B94EAEA}">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62" authorId="0" shapeId="0" xr:uid="{5B98F022-F911-4607-A78F-D6A16D8FF905}">
      <text>
        <r>
          <rPr>
            <sz val="9"/>
            <color indexed="81"/>
            <rFont val="Calibri"/>
            <family val="2"/>
            <scheme val="minor"/>
          </rPr>
          <t>Verify property still owned by Borrower.</t>
        </r>
      </text>
    </comment>
    <comment ref="K162" authorId="0" shapeId="0" xr:uid="{842389D9-ED45-441D-A6AC-F2D3C128DDB8}">
      <text>
        <r>
          <rPr>
            <sz val="9"/>
            <color indexed="81"/>
            <rFont val="Calibri"/>
            <family val="2"/>
            <scheme val="minor"/>
          </rPr>
          <t>Verify property still owned by Borrower.</t>
        </r>
      </text>
    </comment>
    <comment ref="I167" authorId="0" shapeId="0" xr:uid="{5DF59BE2-F465-4094-88D2-EF6F123F6112}">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K167" authorId="0" shapeId="0" xr:uid="{E09022BF-317D-40EE-96A4-F8AC1CB5CEED}">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
</t>
        </r>
        <r>
          <rPr>
            <b/>
            <sz val="9"/>
            <color indexed="81"/>
            <rFont val="Calibri"/>
            <family val="2"/>
            <scheme val="minor"/>
          </rPr>
          <t>FHLMC:</t>
        </r>
        <r>
          <rPr>
            <sz val="9"/>
            <color indexed="81"/>
            <rFont val="Calibri"/>
            <family val="2"/>
            <scheme val="minor"/>
          </rPr>
          <t xml:space="preserve"> Income must be annualized (over 12 months) unless exception is met</t>
        </r>
      </text>
    </comment>
    <comment ref="I176" authorId="0" shapeId="0" xr:uid="{9821EC5B-D1D1-40D8-BE79-CE24CBE8BE58}">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76" authorId="0" shapeId="0" xr:uid="{4CF93217-3722-4018-B92C-3E17E3CB0125}">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78" authorId="0" shapeId="0" xr:uid="{92AD9087-DD1E-43A1-8487-1E4BB116A0C5}">
      <text>
        <r>
          <rPr>
            <b/>
            <sz val="9"/>
            <color indexed="81"/>
            <rFont val="Calibri"/>
            <family val="2"/>
            <scheme val="minor"/>
          </rPr>
          <t>FHLMC ONLY</t>
        </r>
      </text>
    </comment>
    <comment ref="K178" authorId="0" shapeId="0" xr:uid="{665CC13F-914C-4F94-89C6-19C6261B020D}">
      <text>
        <r>
          <rPr>
            <b/>
            <sz val="9"/>
            <color indexed="81"/>
            <rFont val="Calibri"/>
            <family val="2"/>
            <scheme val="minor"/>
          </rPr>
          <t>FHLMC ONLY</t>
        </r>
      </text>
    </comment>
    <comment ref="I197" authorId="0" shapeId="0" xr:uid="{849A1C25-A3D4-43E2-B338-DC903CFBFB2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97" authorId="0" shapeId="0" xr:uid="{98A424A3-855F-478B-80FE-3A29BED22705}">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22" authorId="0" shapeId="0" xr:uid="{00000000-0006-0000-1200-000001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2" authorId="0" shapeId="0" xr:uid="{00000000-0006-0000-1200-000002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22" authorId="0" shapeId="0" xr:uid="{00000000-0006-0000-1200-000003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4" authorId="0" shapeId="0" xr:uid="{4BC59FD5-8AB3-4565-A913-7D7C2E0258B8}">
      <text>
        <r>
          <rPr>
            <b/>
            <sz val="9"/>
            <color indexed="81"/>
            <rFont val="Calibri"/>
            <family val="2"/>
            <scheme val="minor"/>
          </rPr>
          <t xml:space="preserve">FHLMC ONLY
</t>
        </r>
      </text>
    </comment>
    <comment ref="K24" authorId="0" shapeId="0" xr:uid="{849924AC-5F2B-44B6-AA22-3F9FBE1A8950}">
      <text>
        <r>
          <rPr>
            <b/>
            <sz val="9"/>
            <color indexed="81"/>
            <rFont val="Calibri"/>
            <family val="2"/>
            <scheme val="minor"/>
          </rPr>
          <t xml:space="preserve">FHLMC ONLY
</t>
        </r>
      </text>
    </comment>
    <comment ref="M24" authorId="0" shapeId="0" xr:uid="{5298F5A3-D40F-4A61-9B60-9AE79F401F55}">
      <text>
        <r>
          <rPr>
            <b/>
            <sz val="9"/>
            <color indexed="81"/>
            <rFont val="Calibri"/>
            <family val="2"/>
            <scheme val="minor"/>
          </rPr>
          <t>FHLMC ONLY</t>
        </r>
      </text>
    </comment>
    <comment ref="I74" authorId="0" shapeId="0" xr:uid="{C8325EFF-3E16-471E-9B7B-E35B7AEE90A2}">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4" authorId="0" shapeId="0" xr:uid="{F187F933-5AF6-4269-B6BB-ABD64A5CB138}">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74" authorId="0" shapeId="0" xr:uid="{C12A49CD-8BEE-4C41-BEE7-EFFCC80C98F7}">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6" authorId="0" shapeId="0" xr:uid="{A2A5B94A-521B-44DE-A4E4-1DFB03D393F1}">
      <text>
        <r>
          <rPr>
            <b/>
            <sz val="9"/>
            <color indexed="81"/>
            <rFont val="Calibri"/>
            <family val="2"/>
            <scheme val="minor"/>
          </rPr>
          <t xml:space="preserve">FHLMC ONLY
</t>
        </r>
      </text>
    </comment>
    <comment ref="K76" authorId="0" shapeId="0" xr:uid="{B839FE4E-01D0-411E-B159-9D17AFC95B3A}">
      <text>
        <r>
          <rPr>
            <b/>
            <sz val="9"/>
            <color indexed="81"/>
            <rFont val="Calibri"/>
            <family val="2"/>
            <scheme val="minor"/>
          </rPr>
          <t xml:space="preserve">FHLMC ONLY
</t>
        </r>
      </text>
    </comment>
    <comment ref="M76" authorId="0" shapeId="0" xr:uid="{8B0B3D1E-7D45-48E3-A68B-3E2E0536CD2C}">
      <text>
        <r>
          <rPr>
            <b/>
            <sz val="9"/>
            <color indexed="81"/>
            <rFont val="Calibri"/>
            <family val="2"/>
            <scheme val="minor"/>
          </rPr>
          <t>FHLMC ONLY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7" authorId="0" shapeId="0" xr:uid="{00000000-0006-0000-1300-000001000000}">
      <text>
        <r>
          <rPr>
            <sz val="9"/>
            <color indexed="81"/>
            <rFont val="Calibri"/>
            <family val="2"/>
            <scheme val="minor"/>
          </rPr>
          <t>Verify Property still owned by Borrower.</t>
        </r>
      </text>
    </comment>
    <comment ref="K7" authorId="0" shapeId="0" xr:uid="{00000000-0006-0000-1300-000002000000}">
      <text>
        <r>
          <rPr>
            <sz val="9"/>
            <color indexed="81"/>
            <rFont val="Calibri"/>
            <family val="2"/>
            <scheme val="minor"/>
          </rPr>
          <t>Verify property still owned by Borrower.</t>
        </r>
      </text>
    </comment>
    <comment ref="I23" authorId="0" shapeId="0" xr:uid="{00000000-0006-0000-1300-00000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 authorId="0" shapeId="0" xr:uid="{00000000-0006-0000-1300-00000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64" authorId="0" shapeId="0" xr:uid="{B56C96EB-17C5-4895-9AB6-C060A4DA1A49}">
      <text>
        <r>
          <rPr>
            <sz val="9"/>
            <color indexed="81"/>
            <rFont val="Calibri"/>
            <family val="2"/>
            <scheme val="minor"/>
          </rPr>
          <t>Verify Property still owned by Borrower.</t>
        </r>
      </text>
    </comment>
    <comment ref="K64" authorId="0" shapeId="0" xr:uid="{AB79C968-1703-420B-A15C-306415489760}">
      <text>
        <r>
          <rPr>
            <sz val="9"/>
            <color indexed="81"/>
            <rFont val="Calibri"/>
            <family val="2"/>
            <scheme val="minor"/>
          </rPr>
          <t>Verify property still owned by Borrower.</t>
        </r>
      </text>
    </comment>
    <comment ref="I80" authorId="0" shapeId="0" xr:uid="{D62F114B-7A26-4804-B754-FF998A2BFA7A}">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80" authorId="0" shapeId="0" xr:uid="{3DF89FB1-8515-426A-8EAD-28990D5989B6}">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67" authorId="0" shapeId="0" xr:uid="{00000000-0006-0000-1300-000009000000}">
      <text>
        <r>
          <rPr>
            <sz val="9"/>
            <color indexed="81"/>
            <rFont val="Calibri"/>
            <family val="2"/>
            <scheme val="minor"/>
          </rPr>
          <t>Verify Property still owned by Borrower.</t>
        </r>
      </text>
    </comment>
    <comment ref="K167" authorId="0" shapeId="0" xr:uid="{00000000-0006-0000-1300-00000A000000}">
      <text>
        <r>
          <rPr>
            <sz val="9"/>
            <color indexed="81"/>
            <rFont val="Calibri"/>
            <family val="2"/>
            <scheme val="minor"/>
          </rPr>
          <t>Verify property still owned by Borrower.</t>
        </r>
      </text>
    </comment>
    <comment ref="C183" authorId="0" shapeId="0" xr:uid="{00000000-0006-0000-1300-00000B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183" authorId="0" shapeId="0" xr:uid="{00000000-0006-0000-1300-00000C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83" authorId="0" shapeId="0" xr:uid="{00000000-0006-0000-1300-00000D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01" authorId="0" shapeId="0" xr:uid="{00000000-0006-0000-1300-00000E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01" authorId="0" shapeId="0" xr:uid="{00000000-0006-0000-1300-00000F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20" authorId="0" shapeId="0" xr:uid="{00000000-0006-0000-1300-000010000000}">
      <text>
        <r>
          <rPr>
            <sz val="9"/>
            <color indexed="81"/>
            <rFont val="Calibri"/>
            <family val="2"/>
            <scheme val="minor"/>
          </rPr>
          <t>Verify Property still owned by Borrower.</t>
        </r>
      </text>
    </comment>
    <comment ref="K220" authorId="0" shapeId="0" xr:uid="{00000000-0006-0000-1300-000011000000}">
      <text>
        <r>
          <rPr>
            <sz val="9"/>
            <color indexed="81"/>
            <rFont val="Calibri"/>
            <family val="2"/>
            <scheme val="minor"/>
          </rPr>
          <t>Verify property still owned by Borrower.</t>
        </r>
      </text>
    </comment>
    <comment ref="C236" authorId="0" shapeId="0" xr:uid="{00000000-0006-0000-1300-000012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36" authorId="0" shapeId="0" xr:uid="{00000000-0006-0000-1300-00001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6" authorId="0" shapeId="0" xr:uid="{00000000-0006-0000-1300-00001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57" authorId="0" shapeId="0" xr:uid="{00000000-0006-0000-1300-000015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57" authorId="0" shapeId="0" xr:uid="{00000000-0006-0000-1300-000016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75" authorId="0" shapeId="0" xr:uid="{00000000-0006-0000-1300-000017000000}">
      <text>
        <r>
          <rPr>
            <sz val="9"/>
            <color indexed="81"/>
            <rFont val="Calibri"/>
            <family val="2"/>
            <scheme val="minor"/>
          </rPr>
          <t>Verify Property still owned by Borrower.</t>
        </r>
      </text>
    </comment>
    <comment ref="K275" authorId="0" shapeId="0" xr:uid="{00000000-0006-0000-1300-000018000000}">
      <text>
        <r>
          <rPr>
            <sz val="9"/>
            <color indexed="81"/>
            <rFont val="Calibri"/>
            <family val="2"/>
            <scheme val="minor"/>
          </rPr>
          <t>Verify property still owned by Borrower.</t>
        </r>
      </text>
    </comment>
    <comment ref="C291" authorId="0" shapeId="0" xr:uid="{00000000-0006-0000-1300-000019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91" authorId="0" shapeId="0" xr:uid="{00000000-0006-0000-1300-00001A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91" authorId="0" shapeId="0" xr:uid="{00000000-0006-0000-1300-00001B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309" authorId="0" shapeId="0" xr:uid="{00000000-0006-0000-1300-00001C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309" authorId="0" shapeId="0" xr:uid="{00000000-0006-0000-1300-00001D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E28" authorId="0" shapeId="0" xr:uid="{0BB1B6A2-F4E9-4974-AE73-BD577701A7A2}">
      <text>
        <r>
          <rPr>
            <b/>
            <sz val="9"/>
            <color indexed="81"/>
            <rFont val="Tahoma"/>
            <family val="2"/>
          </rPr>
          <t xml:space="preserve">W2 Base earnings ONLY should be entered here.  Please see OT, COMM,BONUS tab at borrom of spreadsheet for calculating that income. </t>
        </r>
      </text>
    </comment>
    <comment ref="E30" authorId="1" shapeId="0" xr:uid="{BFEFDB3E-4B74-497C-AA44-6CC51515BFCB}">
      <text>
        <r>
          <rPr>
            <b/>
            <sz val="9"/>
            <color indexed="81"/>
            <rFont val="Tahoma"/>
            <family val="2"/>
          </rPr>
          <t>W2 Base earnings ONLY should be entered here.  Please see OT, COMM,BONUS tab at bottom of spreadsheet for calculating that income.</t>
        </r>
      </text>
    </comment>
    <comment ref="E32" authorId="0" shapeId="0" xr:uid="{0CA92EAC-5017-434C-984B-A97884ACEC48}">
      <text>
        <r>
          <rPr>
            <b/>
            <sz val="9"/>
            <color indexed="81"/>
            <rFont val="Tahoma"/>
            <family val="2"/>
          </rPr>
          <t>W2 Base earnings ONLY should be entered here.  Please see OT, COMM, BONUS tab at bottom of spreadsheet for calculating that income.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 Peoples</author>
  </authors>
  <commentList>
    <comment ref="E16" authorId="0" shapeId="0" xr:uid="{2A2F4F83-05E2-4A67-A7D9-F6795A2FDBDC}">
      <text>
        <r>
          <rPr>
            <b/>
            <sz val="9"/>
            <color indexed="81"/>
            <rFont val="Tahoma"/>
            <family val="2"/>
          </rPr>
          <t>Do not enter here, worksheet will calculate from input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G17" authorId="0" shapeId="0" xr:uid="{E45BCC1C-F4D1-4D71-BB9D-E9CCBAA282B3}">
      <text>
        <r>
          <rPr>
            <b/>
            <sz val="9"/>
            <color indexed="81"/>
            <rFont val="Tahoma"/>
            <family val="2"/>
          </rPr>
          <t>Not applicable to FHA &amp; VA</t>
        </r>
      </text>
    </comment>
    <comment ref="G32" authorId="0" shapeId="0" xr:uid="{FB0734ED-0E80-43A2-A8E7-7EB747DCADD3}">
      <text>
        <r>
          <rPr>
            <b/>
            <sz val="9"/>
            <color indexed="81"/>
            <rFont val="Tahoma"/>
            <family val="2"/>
          </rPr>
          <t>Not applicable to FHA &amp; VA</t>
        </r>
      </text>
    </comment>
    <comment ref="C48" authorId="1" shapeId="0" xr:uid="{ADE2E77F-A2F6-4672-8CCC-E9894E748540}">
      <text>
        <r>
          <rPr>
            <b/>
            <sz val="9"/>
            <color indexed="81"/>
            <rFont val="Tahoma"/>
            <family val="2"/>
          </rPr>
          <t>Enter income used for qualifying purposes prior to reduction for 2106 expenses.</t>
        </r>
      </text>
    </comment>
    <comment ref="E48" authorId="1" shapeId="0" xr:uid="{5C0657F3-CB67-4EB3-BDDD-DF1928DAD1A8}">
      <text>
        <r>
          <rPr>
            <b/>
            <sz val="9"/>
            <color indexed="81"/>
            <rFont val="Tahoma"/>
            <family val="2"/>
          </rPr>
          <t>Enter % of 2106 expenses used for income qualification.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 Peoples</author>
  </authors>
  <commentList>
    <comment ref="H19" authorId="0" shapeId="0" xr:uid="{76C952AE-5297-49B3-A387-7B82EBC6E040}">
      <text>
        <r>
          <rPr>
            <b/>
            <sz val="9"/>
            <color indexed="81"/>
            <rFont val="Tahoma"/>
            <family val="2"/>
          </rPr>
          <t>NOTE: When entering %, enter only the percentage to be grossed up; (i.e., 10, 15, 25, etc.). Do not enter as 110, 115, 125.</t>
        </r>
      </text>
    </comment>
    <comment ref="H65" authorId="0" shapeId="0" xr:uid="{01F7D7D5-B46C-49B1-B8E2-2C1272186D71}">
      <text>
        <r>
          <rPr>
            <b/>
            <sz val="9"/>
            <color indexed="81"/>
            <rFont val="Tahoma"/>
            <family val="2"/>
          </rPr>
          <t>NOTE: When entering %, enter only the percentage to be grossed up; (i.e., 10, 15, 25, etc.). Do not enter as 110, 115, 125.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temp</author>
    <author>Kerrin Paul</author>
    <author>%USERNAME%</author>
    <author>Kim Peoples</author>
  </authors>
  <commentList>
    <comment ref="F22" authorId="0" shapeId="0" xr:uid="{00000000-0006-0000-0900-000001000000}">
      <text>
        <r>
          <rPr>
            <b/>
            <sz val="9"/>
            <color indexed="81"/>
            <rFont val="Tahoma"/>
            <family val="2"/>
          </rPr>
          <t>Not applicable to FHA &amp; VA
USDA considers 100% (not 50%)</t>
        </r>
      </text>
    </comment>
    <comment ref="H22" authorId="0" shapeId="0" xr:uid="{00000000-0006-0000-0900-000002000000}">
      <text>
        <r>
          <rPr>
            <b/>
            <sz val="9"/>
            <color indexed="81"/>
            <rFont val="Tahoma"/>
            <family val="2"/>
          </rPr>
          <t>Not applicable to FHA &amp; VA
USDA considers 100% (not 50%)</t>
        </r>
      </text>
    </comment>
    <comment ref="F26" authorId="0" shapeId="0" xr:uid="{00000000-0006-0000-0900-000003000000}">
      <text>
        <r>
          <rPr>
            <b/>
            <sz val="9"/>
            <color indexed="81"/>
            <rFont val="Tahoma"/>
            <family val="2"/>
          </rPr>
          <t xml:space="preserve">Deductible expenses for business use include the business portion of; Real Estate Taxes, Mortgage Interest, Rent, Casualty Losses, Utilities, Insurance, Depreciation, Maintenance and Repairs.
VA allows as long as less than 25% of the square footage of the home is being used.
FHA allows Interest, MIP, Taxes &amp; Insurance only.
</t>
        </r>
      </text>
    </comment>
    <comment ref="H26" authorId="0" shapeId="0" xr:uid="{00000000-0006-0000-0900-000004000000}">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F27" authorId="1" shapeId="0" xr:uid="{72A3037F-957D-49AE-BCF1-02B94EE7E11A}">
      <text>
        <r>
          <rPr>
            <b/>
            <sz val="9"/>
            <color indexed="81"/>
            <rFont val="Tahoma"/>
            <family val="2"/>
          </rPr>
          <t>Enter Business Miles ONLY. Commuter/Personal miles are NOT eligible</t>
        </r>
      </text>
    </comment>
    <comment ref="H27" authorId="1" shapeId="0" xr:uid="{98D98694-A23F-4CD6-B8F5-243D451AD908}">
      <text>
        <r>
          <rPr>
            <b/>
            <sz val="9"/>
            <color indexed="81"/>
            <rFont val="Tahoma"/>
            <family val="2"/>
          </rPr>
          <t>Enter Business Miles ONLY. Commuter/Personal miles are NOT eligible</t>
        </r>
        <r>
          <rPr>
            <sz val="9"/>
            <color indexed="81"/>
            <rFont val="Tahoma"/>
            <family val="2"/>
          </rPr>
          <t xml:space="preserve">
</t>
        </r>
      </text>
    </comment>
    <comment ref="F28" authorId="2" shapeId="0" xr:uid="{00000000-0006-0000-0900-000005000000}">
      <text>
        <r>
          <rPr>
            <b/>
            <sz val="9"/>
            <color indexed="81"/>
            <rFont val="Tahoma"/>
            <family val="2"/>
          </rPr>
          <t>Business Mileage can be filed on Schedule C or Form 4562.  Deduction can only be taken once.</t>
        </r>
      </text>
    </comment>
    <comment ref="H28" authorId="2" shapeId="0" xr:uid="{00000000-0006-0000-0900-000006000000}">
      <text>
        <r>
          <rPr>
            <b/>
            <sz val="9"/>
            <color indexed="81"/>
            <rFont val="Tahoma"/>
            <family val="2"/>
          </rPr>
          <t>Business Mileage can be filed on Schedule C or Form 4562.  Deduction can only be taken once.</t>
        </r>
      </text>
    </comment>
    <comment ref="G38" authorId="3" shapeId="0" xr:uid="{F6B6AAF9-F08E-4E14-A59E-1AB1AB0FBCA6}">
      <text>
        <r>
          <rPr>
            <b/>
            <sz val="9"/>
            <color indexed="81"/>
            <rFont val="Tahoma"/>
            <family val="2"/>
          </rPr>
          <t>NOTE: If answer is No - STOP  
Income must be classified as Self-Employed.</t>
        </r>
      </text>
    </comment>
    <comment ref="G39" authorId="3" shapeId="0" xr:uid="{8EF320B4-0AA8-4D77-B40D-E1EAD7EC37A0}">
      <text>
        <r>
          <rPr>
            <b/>
            <sz val="9"/>
            <color indexed="81"/>
            <rFont val="Tahoma"/>
            <family val="2"/>
          </rPr>
          <t>NOTE: If No - STOP  
Income must be classified as Self-Employed.</t>
        </r>
      </text>
    </comment>
    <comment ref="G40" authorId="3" shapeId="0" xr:uid="{F2B2BE2F-B738-444A-A6AA-DD7DAC914570}">
      <text>
        <r>
          <rPr>
            <b/>
            <sz val="9"/>
            <color indexed="81"/>
            <rFont val="Tahoma"/>
            <family val="2"/>
          </rPr>
          <t>NOTE: If Answer is No - STOP
Income must be classified as Self-Employed.</t>
        </r>
      </text>
    </comment>
    <comment ref="F75" authorId="0" shapeId="0" xr:uid="{43720DD9-67E1-4A81-BE0F-19120407C778}">
      <text>
        <r>
          <rPr>
            <b/>
            <sz val="9"/>
            <color indexed="81"/>
            <rFont val="Tahoma"/>
            <family val="2"/>
          </rPr>
          <t>Not applicable to FHA &amp; VA</t>
        </r>
      </text>
    </comment>
    <comment ref="H75" authorId="0" shapeId="0" xr:uid="{3BDDB0EB-3F4D-4403-A566-F78BF9EE79A7}">
      <text>
        <r>
          <rPr>
            <b/>
            <sz val="9"/>
            <color indexed="81"/>
            <rFont val="Tahoma"/>
            <family val="2"/>
          </rPr>
          <t>Not applicable to FHA &amp; VA</t>
        </r>
      </text>
    </comment>
    <comment ref="F79" authorId="0" shapeId="0" xr:uid="{5CB2942C-08B2-4514-BD83-07D3CF280738}">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H79" authorId="0" shapeId="0" xr:uid="{9DAC5460-DE3A-4DC7-8D52-5FE46460792D}">
      <text>
        <r>
          <rPr>
            <b/>
            <sz val="9"/>
            <color indexed="81"/>
            <rFont val="Tahoma"/>
            <family val="2"/>
          </rPr>
          <t>Deductible expenses for business use include the business portion of; Real Estate Taxes, Mortgage Interest, Rent, Casualty Losses, Utilities, Insurance, Maintenance and Repairs.
VA allows as long as &lt;25% of the square footage of the home is being used.
FHA allows Interest, MIP, Taxes &amp; Insurance only.</t>
        </r>
      </text>
    </comment>
    <comment ref="F80" authorId="1" shapeId="0" xr:uid="{E473FE9A-095A-4B3B-80D2-1F5E36C3B4B3}">
      <text>
        <r>
          <rPr>
            <b/>
            <sz val="9"/>
            <color indexed="81"/>
            <rFont val="Tahoma"/>
            <family val="2"/>
          </rPr>
          <t>Enter Business Miles ONLY. Commuter/Personal miles are NOT eligible</t>
        </r>
      </text>
    </comment>
    <comment ref="H80" authorId="1" shapeId="0" xr:uid="{FB2B14AC-804D-4E9D-8832-D14C6D0ABF7B}">
      <text>
        <r>
          <rPr>
            <b/>
            <sz val="9"/>
            <color indexed="81"/>
            <rFont val="Tahoma"/>
            <family val="2"/>
          </rPr>
          <t>Enter Business Miles ONLY. Commuter/Personal miles are NOT eligible</t>
        </r>
        <r>
          <rPr>
            <sz val="9"/>
            <color indexed="81"/>
            <rFont val="Tahoma"/>
            <family val="2"/>
          </rPr>
          <t xml:space="preserve">
</t>
        </r>
      </text>
    </comment>
    <comment ref="F81" authorId="2" shapeId="0" xr:uid="{D75491A7-ACF1-4BF9-9DFA-FEEF47AB69E7}">
      <text>
        <r>
          <rPr>
            <b/>
            <sz val="9"/>
            <color indexed="81"/>
            <rFont val="Tahoma"/>
            <family val="2"/>
          </rPr>
          <t>Business Mileage can be filed on Schedule C or Form 4562.  Deduction can only be taken once.</t>
        </r>
      </text>
    </comment>
    <comment ref="H81" authorId="2" shapeId="0" xr:uid="{280861E5-13DA-422A-AF07-DB20F98C3C5D}">
      <text>
        <r>
          <rPr>
            <b/>
            <sz val="9"/>
            <color indexed="81"/>
            <rFont val="Tahoma"/>
            <family val="2"/>
          </rPr>
          <t>Business Mileage can be filed on Schedule C or Form 4562.  Deduction can only be taken once.</t>
        </r>
      </text>
    </comment>
    <comment ref="G91" authorId="3" shapeId="0" xr:uid="{965FE181-7E56-4B5D-AEA1-B3BEAB7F2E98}">
      <text>
        <r>
          <rPr>
            <b/>
            <sz val="9"/>
            <color indexed="81"/>
            <rFont val="Tahoma"/>
            <family val="2"/>
          </rPr>
          <t>NOTE: If answer is No - STOP  
Income must be classified as Self-Employed.</t>
        </r>
      </text>
    </comment>
    <comment ref="G92" authorId="3" shapeId="0" xr:uid="{8BD99AEB-FA62-478E-BE73-8FFB7E334657}">
      <text>
        <r>
          <rPr>
            <b/>
            <sz val="9"/>
            <color indexed="81"/>
            <rFont val="Tahoma"/>
            <family val="2"/>
          </rPr>
          <t>NOTE: If No - STOP  
Income must be classified as Self-Employed.</t>
        </r>
      </text>
    </comment>
    <comment ref="G93" authorId="3" shapeId="0" xr:uid="{9B268CB8-D6CF-4DC6-BE5D-5B5452FF8A88}">
      <text>
        <r>
          <rPr>
            <b/>
            <sz val="9"/>
            <color indexed="81"/>
            <rFont val="Tahoma"/>
            <family val="2"/>
          </rPr>
          <t>NOTE: If Answer is No - STOP
Income must be classified as Self-Employed.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G17" authorId="0" shapeId="0" xr:uid="{00000000-0006-0000-0A00-000001000000}">
      <text>
        <r>
          <rPr>
            <b/>
            <sz val="10"/>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text>
    </comment>
    <comment ref="J17" authorId="0" shapeId="0" xr:uid="{00000000-0006-0000-0A00-000002000000}">
      <text>
        <r>
          <rPr>
            <b/>
            <sz val="9"/>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r>
          <rPr>
            <sz val="9"/>
            <color indexed="81"/>
            <rFont val="Tahoma"/>
            <family val="2"/>
          </rPr>
          <t xml:space="preserve">
</t>
        </r>
      </text>
    </comment>
    <comment ref="G20" authorId="0" shapeId="0" xr:uid="{00000000-0006-0000-0A00-000003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 ref="J20" authorId="0" shapeId="0" xr:uid="{00000000-0006-0000-0A00-000004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Kim Peoples</author>
    <author>temp</author>
  </authors>
  <commentList>
    <comment ref="G24" authorId="0" shapeId="0" xr:uid="{EF4A4DAC-755E-4B36-800B-2A68FC5217BF}">
      <text>
        <r>
          <rPr>
            <b/>
            <sz val="9"/>
            <color indexed="81"/>
            <rFont val="Tahoma"/>
            <family val="2"/>
          </rPr>
          <t>Not applicable to FHA</t>
        </r>
        <r>
          <rPr>
            <sz val="9"/>
            <color indexed="81"/>
            <rFont val="Tahoma"/>
            <family val="2"/>
          </rPr>
          <t xml:space="preserve">
</t>
        </r>
      </text>
    </comment>
    <comment ref="I24" authorId="0" shapeId="0" xr:uid="{5456A5AA-7956-4411-BA3C-BF3B70500124}">
      <text>
        <r>
          <rPr>
            <b/>
            <sz val="9"/>
            <color indexed="81"/>
            <rFont val="Tahoma"/>
            <family val="2"/>
          </rPr>
          <t>Not applicable to FHA</t>
        </r>
        <r>
          <rPr>
            <sz val="9"/>
            <color indexed="81"/>
            <rFont val="Tahoma"/>
            <family val="2"/>
          </rPr>
          <t xml:space="preserve">
</t>
        </r>
      </text>
    </comment>
    <comment ref="G28" authorId="1" shapeId="0" xr:uid="{00000000-0006-0000-0B00-000001000000}">
      <text>
        <r>
          <rPr>
            <b/>
            <sz val="9"/>
            <color indexed="81"/>
            <rFont val="Tahoma"/>
            <family val="2"/>
          </rPr>
          <t>Not applicable to FHA &amp; VA</t>
        </r>
      </text>
    </comment>
    <comment ref="I28" authorId="1" shapeId="0" xr:uid="{00000000-0006-0000-0B00-000002000000}">
      <text>
        <r>
          <rPr>
            <b/>
            <sz val="9"/>
            <color indexed="81"/>
            <rFont val="Tahoma"/>
            <family val="2"/>
          </rPr>
          <t>Not applicable to FHA &amp; VA</t>
        </r>
      </text>
    </comment>
    <comment ref="G69" authorId="0" shapeId="0" xr:uid="{F81FB711-C29E-4258-9A2B-8087F9577634}">
      <text>
        <r>
          <rPr>
            <b/>
            <sz val="9"/>
            <color indexed="81"/>
            <rFont val="Tahoma"/>
            <family val="2"/>
          </rPr>
          <t>Not applicable to FHA</t>
        </r>
        <r>
          <rPr>
            <sz val="9"/>
            <color indexed="81"/>
            <rFont val="Tahoma"/>
            <family val="2"/>
          </rPr>
          <t xml:space="preserve">
</t>
        </r>
      </text>
    </comment>
    <comment ref="I69" authorId="0" shapeId="0" xr:uid="{A75652F4-95E6-402D-B90F-BC6CEC5CA53C}">
      <text>
        <r>
          <rPr>
            <b/>
            <sz val="9"/>
            <color indexed="81"/>
            <rFont val="Tahoma"/>
            <family val="2"/>
          </rPr>
          <t>Not applicable to FHA</t>
        </r>
        <r>
          <rPr>
            <sz val="9"/>
            <color indexed="81"/>
            <rFont val="Tahoma"/>
            <family val="2"/>
          </rPr>
          <t xml:space="preserve">
</t>
        </r>
      </text>
    </comment>
    <comment ref="G73" authorId="1" shapeId="0" xr:uid="{8844FB50-DD6F-40C4-B0DD-617215387F38}">
      <text>
        <r>
          <rPr>
            <b/>
            <sz val="9"/>
            <color indexed="81"/>
            <rFont val="Tahoma"/>
            <family val="2"/>
          </rPr>
          <t>Not applicable to FHA &amp; VA</t>
        </r>
      </text>
    </comment>
    <comment ref="I73" authorId="1" shapeId="0" xr:uid="{4E8A5EEC-E067-4B2F-A689-A3AE5DD403C9}">
      <text>
        <r>
          <rPr>
            <b/>
            <sz val="9"/>
            <color indexed="81"/>
            <rFont val="Tahoma"/>
            <family val="2"/>
          </rPr>
          <t>Not applicable to FHA &amp; VA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39" authorId="0" shapeId="0" xr:uid="{00000000-0006-0000-0C00-000001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39" authorId="0" shapeId="0" xr:uid="{00000000-0006-0000-0C00-000002000000}">
      <text>
        <r>
          <rPr>
            <b/>
            <sz val="9"/>
            <color indexed="81"/>
            <rFont val="Tahoma"/>
            <family val="2"/>
          </rPr>
          <t>Please note if Line 8 totals zero, the calculator will show an error message, but the business is solvent.</t>
        </r>
      </text>
    </comment>
    <comment ref="G43" authorId="0" shapeId="0" xr:uid="{00000000-0006-0000-0C00-000003000000}">
      <text>
        <r>
          <rPr>
            <b/>
            <sz val="9"/>
            <color indexed="81"/>
            <rFont val="Tahoma"/>
            <family val="2"/>
          </rPr>
          <t>Please note if Line 8 totals zero, the calculator will show an error message, but the business is solvent.</t>
        </r>
      </text>
    </comment>
    <comment ref="J43" authorId="0" shapeId="0" xr:uid="{00000000-0006-0000-0C00-000004000000}">
      <text>
        <r>
          <rPr>
            <b/>
            <sz val="9"/>
            <color indexed="81"/>
            <rFont val="Tahoma"/>
            <family val="2"/>
          </rPr>
          <t>Please note in Line 8 totals zero, the calculator will show an error message, but the business is solvent.</t>
        </r>
      </text>
    </comment>
    <comment ref="G87" authorId="0" shapeId="0" xr:uid="{00000000-0006-0000-0C00-000005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87" authorId="0" shapeId="0" xr:uid="{00000000-0006-0000-0C00-000006000000}">
      <text>
        <r>
          <rPr>
            <b/>
            <sz val="9"/>
            <color indexed="81"/>
            <rFont val="Tahoma"/>
            <family val="2"/>
          </rPr>
          <t>Please note if Line 8 totals zero, the calculator will show an error message, but the business is solvent.</t>
        </r>
      </text>
    </comment>
    <comment ref="G91" authorId="0" shapeId="0" xr:uid="{00000000-0006-0000-0C00-000007000000}">
      <text>
        <r>
          <rPr>
            <b/>
            <sz val="9"/>
            <color indexed="81"/>
            <rFont val="Tahoma"/>
            <family val="2"/>
          </rPr>
          <t>Please note if Line 8 totals zero, the calculator will show an error message, but the business is solvent.</t>
        </r>
      </text>
    </comment>
    <comment ref="J91" authorId="0" shapeId="0" xr:uid="{00000000-0006-0000-0C00-000008000000}">
      <text>
        <r>
          <rPr>
            <b/>
            <sz val="9"/>
            <color indexed="81"/>
            <rFont val="Tahoma"/>
            <family val="2"/>
          </rPr>
          <t>Please note in Line 8 totals zero, the calculator will show an error message, but the business is solvent.</t>
        </r>
      </text>
    </comment>
  </commentList>
</comments>
</file>

<file path=xl/sharedStrings.xml><?xml version="1.0" encoding="utf-8"?>
<sst xmlns="http://schemas.openxmlformats.org/spreadsheetml/2006/main" count="2083" uniqueCount="628">
  <si>
    <t>W-2 
(HOURLY, SALARY)</t>
  </si>
  <si>
    <t>BORROWER:</t>
  </si>
  <si>
    <t xml:space="preserve"> </t>
  </si>
  <si>
    <t>EMPLOYER:</t>
  </si>
  <si>
    <t>Hourly Base Income</t>
  </si>
  <si>
    <t>x</t>
  </si>
  <si>
    <t>Hrs per week x 52/12</t>
  </si>
  <si>
    <t>Weekly Base Income</t>
  </si>
  <si>
    <t>Base</t>
  </si>
  <si>
    <t>52/12=</t>
  </si>
  <si>
    <t>Bi-weekly Base Income</t>
  </si>
  <si>
    <t>26/12=</t>
  </si>
  <si>
    <t>Semi-Monthly Base Income</t>
  </si>
  <si>
    <t>24/12=</t>
  </si>
  <si>
    <t>Monthly Base Income</t>
  </si>
  <si>
    <t>1=</t>
  </si>
  <si>
    <t>Annual Base Income</t>
  </si>
  <si>
    <t>/</t>
  </si>
  <si>
    <t>12=</t>
  </si>
  <si>
    <t>Paid From Date</t>
  </si>
  <si>
    <t>Paid to Date</t>
  </si>
  <si>
    <t>Monthly</t>
  </si>
  <si>
    <t>Enter earliest pay date</t>
  </si>
  <si>
    <t>Enter recent pay date</t>
  </si>
  <si>
    <t>Divided by mos.</t>
  </si>
  <si>
    <t>If income not used from this worksheet as calculated, please provide income calculation explanation below:</t>
  </si>
  <si>
    <t>W-2 BORROWERS BOTH HOURLY &amp; SALARY</t>
  </si>
  <si>
    <t># of Months Per Year</t>
  </si>
  <si>
    <t>X</t>
  </si>
  <si>
    <t>Income Used</t>
  </si>
  <si>
    <t>divided by mos.</t>
  </si>
  <si>
    <t xml:space="preserve">  </t>
  </si>
  <si>
    <t xml:space="preserve"> *IF OVERTIME OR BONUS INCOME IS TO BE USED, MUST HAVE A WRITTEN VOE TO SUPPORT  THE TOTAL INCOME</t>
  </si>
  <si>
    <t>Paid To Date</t>
  </si>
  <si>
    <t>OVERTIME</t>
  </si>
  <si>
    <t>COMMISSIONS</t>
  </si>
  <si>
    <t>BONUS</t>
  </si>
  <si>
    <t>TOTALS</t>
  </si>
  <si>
    <t># of Months</t>
  </si>
  <si>
    <t>**A 2 year average should be used for borrowers with bonus income, but no earned bonus for the current year**</t>
  </si>
  <si>
    <t>(Must have a history of receiving the bonus income for qualifying purposes)</t>
  </si>
  <si>
    <r>
      <t xml:space="preserve">FHA - </t>
    </r>
    <r>
      <rPr>
        <b/>
        <sz val="11"/>
        <rFont val="Calibri"/>
        <family val="2"/>
        <scheme val="minor"/>
      </rPr>
      <t>MUST</t>
    </r>
    <r>
      <rPr>
        <sz val="11"/>
        <rFont val="Calibri"/>
        <family val="2"/>
        <scheme val="minor"/>
      </rPr>
      <t xml:space="preserve"> use the lesser of the calculations per FHA 4000.1</t>
    </r>
  </si>
  <si>
    <t xml:space="preserve">  - The average earned over the previous 2 years or, if less than 2 years, the length of time; OR</t>
  </si>
  <si>
    <t xml:space="preserve">  -  The average earned over the previous year.</t>
  </si>
  <si>
    <t>All other products, if not using the lesser of the calculations (subject to Agency/Investor guidelines), provide comments and</t>
  </si>
  <si>
    <t>supporting documentation explaining reasoning.</t>
  </si>
  <si>
    <t>Non-Agency and FHA have not provided guidance on qualifying
Contact your Underwriting Manager</t>
  </si>
  <si>
    <t>Must be attached to W2, TEACHER OR OT,COMM,BONUS Worksheet</t>
  </si>
  <si>
    <t>UNREIMBURSED EMPLOYEE BUSINESS EXPENSES</t>
  </si>
  <si>
    <t>Tax Year:</t>
  </si>
  <si>
    <t>Enter as Negative</t>
  </si>
  <si>
    <r>
      <t>Meals Expenses</t>
    </r>
    <r>
      <rPr>
        <sz val="12"/>
        <rFont val="Calibri"/>
        <family val="2"/>
        <scheme val="minor"/>
      </rPr>
      <t xml:space="preserve"> </t>
    </r>
    <r>
      <rPr>
        <sz val="9"/>
        <rFont val="Calibri"/>
        <family val="2"/>
        <scheme val="minor"/>
      </rPr>
      <t>(Line 5 Column B Form 2106)</t>
    </r>
  </si>
  <si>
    <r>
      <t>Business miles driven</t>
    </r>
    <r>
      <rPr>
        <sz val="8"/>
        <rFont val="Calibri"/>
        <family val="2"/>
        <scheme val="minor"/>
      </rPr>
      <t xml:space="preserve"> </t>
    </r>
    <r>
      <rPr>
        <sz val="9"/>
        <rFont val="Calibri"/>
        <family val="2"/>
        <scheme val="minor"/>
      </rPr>
      <t>(Line 13 Form 2106)</t>
    </r>
  </si>
  <si>
    <r>
      <t xml:space="preserve">x depreciation factor per mile </t>
    </r>
    <r>
      <rPr>
        <sz val="9"/>
        <rFont val="Calibri"/>
        <family val="2"/>
        <scheme val="minor"/>
      </rPr>
      <t>(see above)</t>
    </r>
  </si>
  <si>
    <t>Portion of mileage as depreciation total</t>
  </si>
  <si>
    <t>Unreimbursed Employee Expense (URBE) Total</t>
  </si>
  <si>
    <t>12 Month Average Unreimbursed Employee Business Expenses</t>
  </si>
  <si>
    <t>Annual Percentage of URBE</t>
  </si>
  <si>
    <t xml:space="preserve">W2 Income for Tax Year </t>
  </si>
  <si>
    <t>Annual Income after URBE</t>
  </si>
  <si>
    <t>Adjusted Monthly Income after Unreimbursed Employee Business Expenses</t>
  </si>
  <si>
    <r>
      <t>x depreciation factor per mile</t>
    </r>
    <r>
      <rPr>
        <sz val="9"/>
        <rFont val="Calibri"/>
        <family val="2"/>
        <scheme val="minor"/>
      </rPr>
      <t xml:space="preserve"> (see above)</t>
    </r>
  </si>
  <si>
    <t>Unreimbursed Employee Expense Total</t>
  </si>
  <si>
    <t>24 Month Average Unreimbursed Employee Business Expenses</t>
  </si>
  <si>
    <t>W2 Income for Tax Year</t>
  </si>
  <si>
    <t>YTD Monthly Qualifying Income from W2 or TEACHER Worksheet</t>
  </si>
  <si>
    <t>Income</t>
  </si>
  <si>
    <t>=</t>
  </si>
  <si>
    <t>YTD Mo Income after URBE</t>
  </si>
  <si>
    <t>DIFFERENTIAL INCOME</t>
  </si>
  <si>
    <t>Borrower</t>
  </si>
  <si>
    <t>Loan #</t>
  </si>
  <si>
    <t>Hourly</t>
  </si>
  <si>
    <t>Borrower base pay was used YTD lower but the reasons are documented in file.</t>
  </si>
  <si>
    <t>Weekly</t>
  </si>
  <si>
    <t>Quarterly</t>
  </si>
  <si>
    <t>Borrower changed jobs new salary higher than previous employment.</t>
  </si>
  <si>
    <t>Base Pay</t>
  </si>
  <si>
    <t>Rate</t>
  </si>
  <si>
    <t>Calculation</t>
  </si>
  <si>
    <t>Monthly Income</t>
  </si>
  <si>
    <t>Every two weeks</t>
  </si>
  <si>
    <t>Semi-Annual</t>
  </si>
  <si>
    <t>Borrower was part time and is now full time.</t>
  </si>
  <si>
    <t>Twice a month</t>
  </si>
  <si>
    <t>Annual</t>
  </si>
  <si>
    <t xml:space="preserve">Borrower was  on comission/bonus now on base pay. </t>
  </si>
  <si>
    <t>Enter pay frequency in blue box. 
Note: Pleae add # of hours in the pink box for hourly workers.</t>
  </si>
  <si>
    <t>Source</t>
  </si>
  <si>
    <t>Pay Stubs</t>
  </si>
  <si>
    <t>VOE</t>
  </si>
  <si>
    <t>Annually</t>
  </si>
  <si>
    <t>Paid from Date</t>
  </si>
  <si>
    <t>Number of Months</t>
  </si>
  <si>
    <t>YTD Pay</t>
  </si>
  <si>
    <t>Divided by #
of months</t>
  </si>
  <si>
    <t>Total</t>
  </si>
  <si>
    <t>Divided by # 
of months</t>
  </si>
  <si>
    <t>Underwriter Comments:</t>
  </si>
  <si>
    <t>ACTIVE DUTY MILITARY INCOME</t>
  </si>
  <si>
    <t>INCOME CALCULATIONS</t>
  </si>
  <si>
    <t>Monthly Amount</t>
  </si>
  <si>
    <t>Gross Up %</t>
  </si>
  <si>
    <t>BAS</t>
  </si>
  <si>
    <t>Enter % above</t>
  </si>
  <si>
    <t>BAH</t>
  </si>
  <si>
    <t>Flight Pay</t>
  </si>
  <si>
    <t>Hazard Duty Pay</t>
  </si>
  <si>
    <t>Enter pay type above</t>
  </si>
  <si>
    <t>BAH/BAS may be grossed up by 125%</t>
  </si>
  <si>
    <t>Grossed up income cannot be used in qualifying Residual Income</t>
  </si>
  <si>
    <t>Underwriter Income Calculation Comments:</t>
  </si>
  <si>
    <t>RESIDUAL INCOME WORKSHEET</t>
  </si>
  <si>
    <t>CO-BORROWER:</t>
  </si>
  <si>
    <t>PROPOSED LOAN AMOUNT</t>
  </si>
  <si>
    <t>Gross Monthly Income</t>
  </si>
  <si>
    <t>Monthly Income Taxes</t>
  </si>
  <si>
    <t>a. Federal Income Tax</t>
  </si>
  <si>
    <t>b. State Income Tax</t>
  </si>
  <si>
    <t>c. Social Security/Medicare (7.65% / 15.3% SE)</t>
  </si>
  <si>
    <r>
      <t>d. Other (</t>
    </r>
    <r>
      <rPr>
        <i/>
        <sz val="11"/>
        <color theme="1"/>
        <rFont val="Calibri"/>
        <family val="2"/>
        <scheme val="minor"/>
      </rPr>
      <t>Specify</t>
    </r>
    <r>
      <rPr>
        <sz val="11"/>
        <color theme="1"/>
        <rFont val="Calibri"/>
        <family val="2"/>
        <scheme val="minor"/>
      </rPr>
      <t>)</t>
    </r>
  </si>
  <si>
    <t>TOTAL</t>
  </si>
  <si>
    <t>Net Take Home Pay</t>
  </si>
  <si>
    <t>Monthly Housing Expense (PITIA)</t>
  </si>
  <si>
    <t>a. Principal &amp; Interest</t>
  </si>
  <si>
    <t>b. Other Financing</t>
  </si>
  <si>
    <t>Region</t>
  </si>
  <si>
    <t>States</t>
  </si>
  <si>
    <t>c. Hazard/Homeowners Insurance</t>
  </si>
  <si>
    <t>Northeast</t>
  </si>
  <si>
    <t>CT, MA, ME, NH, NJ, NY, PA, RI, VT</t>
  </si>
  <si>
    <t>d. Real Estate/Property Taxes</t>
  </si>
  <si>
    <t>Midwest</t>
  </si>
  <si>
    <t>IA, IL, IN, KS, MI, MN, MO, ND, NE, OH, SD, WI</t>
  </si>
  <si>
    <t>e. Mortgage Insurance (FHA MIP)</t>
  </si>
  <si>
    <t>South</t>
  </si>
  <si>
    <t>AL, AR, DC, DE, FL, GA, KY, LA, MD, MS, NC, OK, PR, SC, TN, TX, VA, VI, WV</t>
  </si>
  <si>
    <t>f. HOA Dues/Assessments</t>
  </si>
  <si>
    <t>West</t>
  </si>
  <si>
    <t>g. Other</t>
  </si>
  <si>
    <t>h. Maintenance &amp; Utilities (subject property)</t>
  </si>
  <si>
    <t xml:space="preserve">Use 14¢ x subject property gross living area (1000 sq. ft. home = $140.00)
</t>
  </si>
  <si>
    <t>Monthly Debts &amp; Obligations</t>
  </si>
  <si>
    <t>a. Auto Loan(s)</t>
  </si>
  <si>
    <t>b. Revolving Charge Accounts</t>
  </si>
  <si>
    <t>c. Installment Loans</t>
  </si>
  <si>
    <t>d. Child Care Expenses (Child Support/Alimony)</t>
  </si>
  <si>
    <t>Residual Income</t>
  </si>
  <si>
    <t xml:space="preserve">a. Amount required for family size </t>
  </si>
  <si>
    <t>Include all members of the household regardless of the relationship from the chart to the right.</t>
  </si>
  <si>
    <t>b. Balance Available for Family Support</t>
  </si>
  <si>
    <t xml:space="preserve">SOCIAL SECURITY, VA DISABILITY, PENSION, 
CHILD SUPPORT,  ALIMONY </t>
  </si>
  <si>
    <t>FIXED INCOME CALCULATIONS</t>
  </si>
  <si>
    <r>
      <rPr>
        <b/>
        <sz val="11"/>
        <color theme="1"/>
        <rFont val="Calibri"/>
        <family val="2"/>
        <scheme val="minor"/>
      </rPr>
      <t>FHA:</t>
    </r>
    <r>
      <rPr>
        <sz val="11"/>
        <color theme="1"/>
        <rFont val="Calibri"/>
        <family val="2"/>
        <scheme val="minor"/>
      </rPr>
      <t xml:space="preserve">  The percentage of non-taxable income that may be added cannot exceed the greater of 15% or the appropriate tax rate for the income amount, based on the Borrower's tax rate for the previous year.  If the Borrower was not required to file a federal tax return for the previous tax period, HBFS may gross up the non-taxable income by 15%.
</t>
    </r>
  </si>
  <si>
    <r>
      <rPr>
        <b/>
        <sz val="11"/>
        <color theme="1"/>
        <rFont val="Calibri"/>
        <family val="2"/>
        <scheme val="minor"/>
      </rPr>
      <t>FNMA:</t>
    </r>
    <r>
      <rPr>
        <sz val="11"/>
        <color theme="1"/>
        <rFont val="Calibri"/>
        <family val="2"/>
        <scheme val="minor"/>
      </rPr>
      <t xml:space="preserve"> Verified non-taxable income when the income and its tax-exempt status are likely to continue, HBFS may develop and adjusted gross income by adding 25% of the non-taxable income.</t>
    </r>
  </si>
  <si>
    <r>
      <rPr>
        <b/>
        <sz val="11"/>
        <color theme="1"/>
        <rFont val="Calibri"/>
        <family val="2"/>
        <scheme val="minor"/>
      </rPr>
      <t>VA</t>
    </r>
    <r>
      <rPr>
        <sz val="11"/>
        <color theme="1"/>
        <rFont val="Calibri"/>
        <family val="2"/>
        <scheme val="minor"/>
      </rPr>
      <t>: Use 25% of the borrower's non-taxable income when grossing up.</t>
    </r>
  </si>
  <si>
    <t>Follow applicable guidelines for all non-taxable income when grossing up.</t>
  </si>
  <si>
    <r>
      <t>Social Security/Disability</t>
    </r>
    <r>
      <rPr>
        <b/>
        <sz val="11"/>
        <color rgb="FFFF0000"/>
        <rFont val="Calibri"/>
        <family val="2"/>
        <scheme val="minor"/>
      </rPr>
      <t xml:space="preserve"> (Non-Taxable)</t>
    </r>
  </si>
  <si>
    <t xml:space="preserve">Enter %  </t>
  </si>
  <si>
    <t xml:space="preserve">See Note </t>
  </si>
  <si>
    <r>
      <rPr>
        <b/>
        <sz val="11"/>
        <rFont val="Calibri"/>
        <family val="2"/>
        <scheme val="minor"/>
      </rPr>
      <t xml:space="preserve">VA </t>
    </r>
    <r>
      <rPr>
        <sz val="11"/>
        <rFont val="Calibri"/>
        <family val="2"/>
        <scheme val="minor"/>
      </rPr>
      <t>Social Security/Disability</t>
    </r>
    <r>
      <rPr>
        <b/>
        <sz val="11"/>
        <color rgb="FFFF0000"/>
        <rFont val="Calibri"/>
        <family val="2"/>
        <scheme val="minor"/>
      </rPr>
      <t xml:space="preserve"> (Non-Taxable)</t>
    </r>
  </si>
  <si>
    <r>
      <t>Social Security/Disability</t>
    </r>
    <r>
      <rPr>
        <b/>
        <sz val="11"/>
        <rFont val="Calibri"/>
        <family val="2"/>
        <scheme val="minor"/>
      </rPr>
      <t xml:space="preserve"> </t>
    </r>
    <r>
      <rPr>
        <b/>
        <sz val="11"/>
        <color rgb="FFFF0000"/>
        <rFont val="Calibri"/>
        <family val="2"/>
        <scheme val="minor"/>
      </rPr>
      <t>(Taxable)</t>
    </r>
  </si>
  <si>
    <t xml:space="preserve">VA Disability </t>
  </si>
  <si>
    <t xml:space="preserve">Enter %   </t>
  </si>
  <si>
    <t>NOTE:  When entering %, enter only the percentage to be grossed up; (i.e, 10%, 15%, 25%, etc.)  Do not enter as 110%, 115%, 125%.</t>
  </si>
  <si>
    <t>Child Support</t>
  </si>
  <si>
    <t>Alimony</t>
  </si>
  <si>
    <r>
      <t xml:space="preserve">Pension/Annuity </t>
    </r>
    <r>
      <rPr>
        <b/>
        <sz val="11"/>
        <color rgb="FFFF0000"/>
        <rFont val="Calibri"/>
        <family val="2"/>
        <scheme val="minor"/>
      </rPr>
      <t>(Non-Taxable)</t>
    </r>
  </si>
  <si>
    <r>
      <t>Pension/Annuity</t>
    </r>
    <r>
      <rPr>
        <b/>
        <sz val="11"/>
        <color rgb="FFFF0000"/>
        <rFont val="Calibri"/>
        <family val="2"/>
        <scheme val="minor"/>
      </rPr>
      <t xml:space="preserve"> (Taxable)</t>
    </r>
  </si>
  <si>
    <r>
      <t xml:space="preserve">Pension/Annuity </t>
    </r>
    <r>
      <rPr>
        <b/>
        <sz val="11"/>
        <color rgb="FFFF0000"/>
        <rFont val="Calibri"/>
        <family val="2"/>
        <scheme val="minor"/>
      </rPr>
      <t>(Taxable)</t>
    </r>
  </si>
  <si>
    <t>SCHEDULE B
INTEREST AND DIVIDEND INCOME</t>
  </si>
  <si>
    <t xml:space="preserve">The taxable interest and dividend income that is reported on IRS Form 1040, Schedule B, may be </t>
  </si>
  <si>
    <t>counted as stable income only if it has been received for the past 2 years.  However, the income</t>
  </si>
  <si>
    <t>cannot be counted if the borrower is using the interest-bearing or dividend-producing asset as the</t>
  </si>
  <si>
    <t>source of the down payment or closing costs.</t>
  </si>
  <si>
    <t>Non-taxable income cannot be grossed up.</t>
  </si>
  <si>
    <t>Any taxable interest or dividend income that is not recurring must be deducted from the borrowers</t>
  </si>
  <si>
    <t>cash flow.</t>
  </si>
  <si>
    <t>Calculation #1</t>
  </si>
  <si>
    <t>Tax Year</t>
  </si>
  <si>
    <t>Interest Income</t>
  </si>
  <si>
    <t>Dividend Income</t>
  </si>
  <si>
    <t>Line 2b Form 1040</t>
  </si>
  <si>
    <t>Line 3b Form 1040</t>
  </si>
  <si>
    <t>MONTHLY INCOME</t>
  </si>
  <si>
    <t>Calculation #2</t>
  </si>
  <si>
    <t>SELF EMPLOYMENT FOR SOLE PROPRIETOR SCHEDULE C
(Form 1040 or 1040-SR)</t>
  </si>
  <si>
    <t>BUSINESS #1</t>
  </si>
  <si>
    <t>SOLE PROPRIETORSHIP</t>
  </si>
  <si>
    <r>
      <t xml:space="preserve">Most Recent Tax Year </t>
    </r>
    <r>
      <rPr>
        <b/>
        <sz val="11"/>
        <rFont val="Calibri"/>
        <family val="2"/>
      </rPr>
      <t>→</t>
    </r>
  </si>
  <si>
    <r>
      <t>Net Profit or Loss</t>
    </r>
    <r>
      <rPr>
        <i/>
        <sz val="10"/>
        <rFont val="Calibri"/>
        <family val="2"/>
        <scheme val="minor"/>
      </rPr>
      <t xml:space="preserve"> (Line 31 of Sch C)</t>
    </r>
    <r>
      <rPr>
        <i/>
        <sz val="10"/>
        <color rgb="FFFF0000"/>
        <rFont val="Calibri"/>
        <family val="2"/>
        <scheme val="minor"/>
      </rPr>
      <t xml:space="preserve"> *</t>
    </r>
  </si>
  <si>
    <r>
      <rPr>
        <i/>
        <sz val="10"/>
        <color rgb="FFFF0000"/>
        <rFont val="Calibri"/>
        <family val="2"/>
        <scheme val="minor"/>
      </rPr>
      <t>*</t>
    </r>
    <r>
      <rPr>
        <i/>
        <sz val="10"/>
        <color theme="1"/>
        <rFont val="Calibri"/>
        <family val="2"/>
        <scheme val="minor"/>
      </rPr>
      <t xml:space="preserve"> Schedule 1 (Form 1040 or 1040-SR) Line 3 (or Form 1040-NR) Line 13 AND Schedule SE Line 2</t>
    </r>
  </si>
  <si>
    <t>Nonrecurring Other (Income) Loss/Expense</t>
  </si>
  <si>
    <t>NOTE: Enter income as Negative and loss as Positive</t>
  </si>
  <si>
    <r>
      <t xml:space="preserve">+ Depletion </t>
    </r>
    <r>
      <rPr>
        <i/>
        <sz val="10"/>
        <rFont val="Calibri"/>
        <family val="2"/>
        <scheme val="minor"/>
      </rPr>
      <t xml:space="preserve"> (Line 12 of Sch C)</t>
    </r>
  </si>
  <si>
    <r>
      <t xml:space="preserve">+ Depreciation </t>
    </r>
    <r>
      <rPr>
        <i/>
        <sz val="10"/>
        <rFont val="Calibri"/>
        <family val="2"/>
        <scheme val="minor"/>
      </rPr>
      <t xml:space="preserve"> (Line 13 of Sch C)</t>
    </r>
  </si>
  <si>
    <r>
      <t xml:space="preserve">- Meals &amp; Entertainment </t>
    </r>
    <r>
      <rPr>
        <i/>
        <sz val="10"/>
        <rFont val="Calibri"/>
        <family val="2"/>
        <scheme val="minor"/>
      </rPr>
      <t xml:space="preserve">(Line 24b of Sch C) </t>
    </r>
    <r>
      <rPr>
        <i/>
        <sz val="10"/>
        <color rgb="FFFF0000"/>
        <rFont val="Calibri"/>
        <family val="2"/>
        <scheme val="minor"/>
      </rPr>
      <t>**</t>
    </r>
  </si>
  <si>
    <r>
      <rPr>
        <i/>
        <sz val="10"/>
        <color rgb="FFFF0000"/>
        <rFont val="Calibri"/>
        <family val="2"/>
        <scheme val="minor"/>
      </rPr>
      <t>**</t>
    </r>
    <r>
      <rPr>
        <i/>
        <sz val="10"/>
        <rFont val="Calibri"/>
        <family val="2"/>
        <scheme val="minor"/>
      </rPr>
      <t>DOT workers can deduct up to 80% (Supporting Statement required to verify allowable deduction)</t>
    </r>
  </si>
  <si>
    <r>
      <rPr>
        <i/>
        <sz val="10"/>
        <color rgb="FFFF0000"/>
        <rFont val="Calibri"/>
        <family val="2"/>
        <scheme val="minor"/>
      </rPr>
      <t>**</t>
    </r>
    <r>
      <rPr>
        <i/>
        <sz val="10"/>
        <rFont val="Calibri"/>
        <family val="2"/>
        <scheme val="minor"/>
      </rPr>
      <t>Supporting Statement must be provided to determine evidence of percentage of deduction taken (max 80%).</t>
    </r>
  </si>
  <si>
    <r>
      <t>+ Amorization or Casualty Loss</t>
    </r>
    <r>
      <rPr>
        <i/>
        <sz val="10"/>
        <rFont val="Calibri"/>
        <family val="2"/>
        <scheme val="minor"/>
      </rPr>
      <t xml:space="preserve"> (Part V of Sch C)</t>
    </r>
  </si>
  <si>
    <r>
      <t>+ Business Use of Home</t>
    </r>
    <r>
      <rPr>
        <i/>
        <sz val="10"/>
        <rFont val="Calibri"/>
        <family val="2"/>
        <scheme val="minor"/>
      </rPr>
      <t xml:space="preserve"> (Line 30 of Sch C)</t>
    </r>
  </si>
  <si>
    <r>
      <t xml:space="preserve">+ Business Mileage </t>
    </r>
    <r>
      <rPr>
        <i/>
        <sz val="10"/>
        <rFont val="Calibri"/>
        <family val="2"/>
        <scheme val="minor"/>
      </rPr>
      <t>(Part IV Sch C or Form 4562)</t>
    </r>
  </si>
  <si>
    <t>Total Income for Tax Year</t>
  </si>
  <si>
    <t>24 Month Average</t>
  </si>
  <si>
    <t>Qualifying Income Used</t>
  </si>
  <si>
    <t>FHLMC SE exemption test for 1099 borrower following schdule C</t>
  </si>
  <si>
    <t>Gross sales/income listed on Schedule C equal the 1099 provided?</t>
  </si>
  <si>
    <t>NOTE: If answer is No the borrower is not eligible for exemption.</t>
  </si>
  <si>
    <t>Minimum 12-month history of 1099 income and reported expenses?</t>
  </si>
  <si>
    <r>
      <t>Costs of Good Sold</t>
    </r>
    <r>
      <rPr>
        <i/>
        <sz val="10"/>
        <color theme="1"/>
        <rFont val="Calibri"/>
        <family val="2"/>
        <scheme val="minor"/>
      </rPr>
      <t xml:space="preserve"> (Line 4 Sch C)</t>
    </r>
    <r>
      <rPr>
        <sz val="11"/>
        <color theme="1"/>
        <rFont val="Calibri"/>
        <family val="2"/>
        <scheme val="minor"/>
      </rPr>
      <t xml:space="preserve"> = $0.00</t>
    </r>
  </si>
  <si>
    <r>
      <t>Gross Receipts/Sales</t>
    </r>
    <r>
      <rPr>
        <i/>
        <sz val="10"/>
        <color theme="1"/>
        <rFont val="Calibri"/>
        <family val="2"/>
        <scheme val="minor"/>
      </rPr>
      <t xml:space="preserve"> (Line 1 of Sch C)</t>
    </r>
  </si>
  <si>
    <r>
      <t xml:space="preserve">Total Expenses </t>
    </r>
    <r>
      <rPr>
        <i/>
        <sz val="10"/>
        <color theme="1"/>
        <rFont val="Calibri"/>
        <family val="2"/>
        <scheme val="minor"/>
      </rPr>
      <t>(Line 28 of Sch C)</t>
    </r>
  </si>
  <si>
    <r>
      <t>Total Expenses (</t>
    </r>
    <r>
      <rPr>
        <sz val="9"/>
        <color theme="1"/>
        <rFont val="Calibri"/>
        <family val="2"/>
        <scheme val="minor"/>
      </rPr>
      <t>- Depletion/Depreciation)</t>
    </r>
    <r>
      <rPr>
        <sz val="11"/>
        <color theme="1"/>
        <rFont val="Calibri"/>
        <family val="2"/>
        <scheme val="minor"/>
      </rPr>
      <t xml:space="preserve"> Percentage</t>
    </r>
  </si>
  <si>
    <r>
      <rPr>
        <b/>
        <sz val="10"/>
        <color rgb="FFFF0000"/>
        <rFont val="Calibri"/>
        <family val="2"/>
        <scheme val="minor"/>
      </rPr>
      <t xml:space="preserve">NOTE: </t>
    </r>
    <r>
      <rPr>
        <sz val="10"/>
        <color rgb="FFFF0000"/>
        <rFont val="Calibri"/>
        <family val="2"/>
        <scheme val="minor"/>
      </rPr>
      <t xml:space="preserve">If greater than 5.00% </t>
    </r>
  </si>
  <si>
    <t>Income must be classified as Self-Employed</t>
  </si>
  <si>
    <t>Income Calculation Explanation:</t>
  </si>
  <si>
    <t>SCHEDULE F
(Profit or Loss from Farming)</t>
  </si>
  <si>
    <t xml:space="preserve">Borrower: </t>
  </si>
  <si>
    <r>
      <t xml:space="preserve">In general, HBFS does not make loans to farmers unless the subject property is </t>
    </r>
    <r>
      <rPr>
        <u/>
        <sz val="14"/>
        <color theme="1"/>
        <rFont val="Calibri"/>
        <family val="2"/>
        <scheme val="minor"/>
      </rPr>
      <t>not</t>
    </r>
    <r>
      <rPr>
        <sz val="14"/>
        <color theme="1"/>
        <rFont val="Calibri"/>
        <family val="2"/>
        <scheme val="minor"/>
      </rPr>
      <t xml:space="preserve"> the income-producing farm.</t>
    </r>
  </si>
  <si>
    <t>Most Recent Tax Year</t>
  </si>
  <si>
    <r>
      <t xml:space="preserve">Net Profit (Loss)  </t>
    </r>
    <r>
      <rPr>
        <i/>
        <sz val="9"/>
        <color theme="1"/>
        <rFont val="Calibri"/>
        <family val="2"/>
        <scheme val="minor"/>
      </rPr>
      <t>Line 34</t>
    </r>
  </si>
  <si>
    <t>+</t>
  </si>
  <si>
    <t>Enter Income as positive (Loss) as negative</t>
  </si>
  <si>
    <r>
      <t xml:space="preserve">Non-Tax Portion Ongoing Cooperative Distribution and Commodity Credit Corporation Payments
</t>
    </r>
    <r>
      <rPr>
        <sz val="8"/>
        <color theme="1"/>
        <rFont val="Calibri"/>
        <family val="2"/>
        <scheme val="minor"/>
      </rPr>
      <t>Lines (3a-3b) + (4a-4b) + (5a-5b) + (6a-6b)</t>
    </r>
  </si>
  <si>
    <r>
      <t xml:space="preserve">Nonrecurring Other (Income) Loss </t>
    </r>
    <r>
      <rPr>
        <i/>
        <sz val="9"/>
        <color theme="1"/>
        <rFont val="Calibri"/>
        <family val="2"/>
        <scheme val="minor"/>
      </rPr>
      <t>Line 8</t>
    </r>
  </si>
  <si>
    <r>
      <rPr>
        <sz val="11"/>
        <color theme="0"/>
        <rFont val="Calibri"/>
        <family val="2"/>
        <scheme val="minor"/>
      </rPr>
      <t>"</t>
    </r>
    <r>
      <rPr>
        <sz val="11"/>
        <color theme="1"/>
        <rFont val="Calibri"/>
        <family val="2"/>
        <scheme val="minor"/>
      </rPr>
      <t>+/</t>
    </r>
    <r>
      <rPr>
        <sz val="11"/>
        <color rgb="FFFF0000"/>
        <rFont val="Calibri"/>
        <family val="2"/>
        <scheme val="minor"/>
      </rPr>
      <t>-</t>
    </r>
  </si>
  <si>
    <t>Enter as negative if "Other" (Income)</t>
  </si>
  <si>
    <r>
      <t xml:space="preserve">Depreciation </t>
    </r>
    <r>
      <rPr>
        <i/>
        <sz val="9"/>
        <color theme="1"/>
        <rFont val="Calibri"/>
        <family val="2"/>
        <scheme val="minor"/>
      </rPr>
      <t>Line 14</t>
    </r>
  </si>
  <si>
    <r>
      <t xml:space="preserve">Amortization/Casualty Loss/Depletion </t>
    </r>
    <r>
      <rPr>
        <i/>
        <sz val="9"/>
        <color theme="1"/>
        <rFont val="Calibri"/>
        <family val="2"/>
        <scheme val="minor"/>
      </rPr>
      <t>Line 32</t>
    </r>
  </si>
  <si>
    <r>
      <t xml:space="preserve">Business Use of Home </t>
    </r>
    <r>
      <rPr>
        <i/>
        <sz val="9"/>
        <color theme="1"/>
        <rFont val="Calibri"/>
        <family val="2"/>
        <scheme val="minor"/>
      </rPr>
      <t>Line 32</t>
    </r>
  </si>
  <si>
    <t>Schedule K1 (Form 1065)
Partnership Earnings</t>
  </si>
  <si>
    <t>BUSINESS 1</t>
  </si>
  <si>
    <r>
      <t xml:space="preserve">Most Recent Tax Year </t>
    </r>
    <r>
      <rPr>
        <b/>
        <sz val="9"/>
        <rFont val="Calibri"/>
        <family val="2"/>
      </rPr>
      <t>→</t>
    </r>
  </si>
  <si>
    <r>
      <t xml:space="preserve">Ordinary Income (Loss) </t>
    </r>
    <r>
      <rPr>
        <sz val="8"/>
        <color theme="1"/>
        <rFont val="Calibri"/>
        <family val="2"/>
        <scheme val="minor"/>
      </rPr>
      <t>Box 1 K-1</t>
    </r>
  </si>
  <si>
    <t>(Loss) Enter as Negative</t>
  </si>
  <si>
    <r>
      <t xml:space="preserve">Net Rental RE; Other Net Rental Income (Loss) </t>
    </r>
    <r>
      <rPr>
        <sz val="8"/>
        <color theme="1"/>
        <rFont val="Calibri"/>
        <family val="2"/>
        <scheme val="minor"/>
      </rPr>
      <t>Box 2 and/or 3 K-1</t>
    </r>
  </si>
  <si>
    <r>
      <t xml:space="preserve">Guaranteed Payments to Partner </t>
    </r>
    <r>
      <rPr>
        <sz val="8"/>
        <color theme="1"/>
        <rFont val="Calibri"/>
        <family val="2"/>
        <scheme val="minor"/>
      </rPr>
      <t>(Line 4c K-1)</t>
    </r>
  </si>
  <si>
    <t>2 Year history required</t>
  </si>
  <si>
    <t>KI Earnings</t>
  </si>
  <si>
    <r>
      <t xml:space="preserve">Percentage of Ownership </t>
    </r>
    <r>
      <rPr>
        <sz val="8"/>
        <rFont val="Calibri"/>
        <family val="2"/>
        <scheme val="minor"/>
      </rPr>
      <t>(Box J)</t>
    </r>
  </si>
  <si>
    <r>
      <t xml:space="preserve">Ordinary (Income) Loss from </t>
    </r>
    <r>
      <rPr>
        <b/>
        <sz val="11"/>
        <color theme="1"/>
        <rFont val="Calibri"/>
        <family val="2"/>
        <scheme val="minor"/>
      </rPr>
      <t>Other</t>
    </r>
    <r>
      <rPr>
        <sz val="11"/>
        <color theme="1"/>
        <rFont val="Calibri"/>
        <family val="2"/>
        <scheme val="minor"/>
      </rPr>
      <t xml:space="preserve"> P-Ships </t>
    </r>
    <r>
      <rPr>
        <sz val="8"/>
        <color theme="1"/>
        <rFont val="Calibri"/>
        <family val="2"/>
        <scheme val="minor"/>
      </rPr>
      <t>(Line 4)</t>
    </r>
  </si>
  <si>
    <t>(Income) Enter as Negative</t>
  </si>
  <si>
    <r>
      <t xml:space="preserve">Nonrecurring Other (Income) Loss </t>
    </r>
    <r>
      <rPr>
        <sz val="8"/>
        <color theme="1"/>
        <rFont val="Calibri"/>
        <family val="2"/>
        <scheme val="minor"/>
      </rPr>
      <t>(Line 7)</t>
    </r>
  </si>
  <si>
    <r>
      <t xml:space="preserve">Depreciation </t>
    </r>
    <r>
      <rPr>
        <sz val="8"/>
        <rFont val="Calibri"/>
        <family val="2"/>
        <scheme val="minor"/>
      </rPr>
      <t>(Line 16c)</t>
    </r>
  </si>
  <si>
    <r>
      <t xml:space="preserve">Depletion </t>
    </r>
    <r>
      <rPr>
        <sz val="8"/>
        <color theme="1"/>
        <rFont val="Calibri"/>
        <family val="2"/>
        <scheme val="minor"/>
      </rPr>
      <t>(Line 17)</t>
    </r>
  </si>
  <si>
    <r>
      <t xml:space="preserve">Amortization/Casualty Loss </t>
    </r>
    <r>
      <rPr>
        <sz val="8"/>
        <rFont val="Calibri"/>
        <family val="2"/>
        <scheme val="minor"/>
      </rPr>
      <t xml:space="preserve">(Line 20) </t>
    </r>
    <r>
      <rPr>
        <sz val="11"/>
        <rFont val="Calibri"/>
        <family val="2"/>
        <scheme val="minor"/>
      </rPr>
      <t>*</t>
    </r>
    <r>
      <rPr>
        <sz val="8"/>
        <rFont val="Calibri"/>
        <family val="2"/>
        <scheme val="minor"/>
      </rPr>
      <t xml:space="preserve"> </t>
    </r>
  </si>
  <si>
    <t>* Amorization/Casualty Loss is disclosed in sub-schedule that rolls up to Line 20</t>
  </si>
  <si>
    <t>Mortgages, Notes, Bonds payable in less than 1 year</t>
  </si>
  <si>
    <t>(Schedule L Line 16d - Ending Balance)</t>
  </si>
  <si>
    <r>
      <t xml:space="preserve">Non-deductible Travel &amp; Entertainment </t>
    </r>
    <r>
      <rPr>
        <sz val="8"/>
        <color theme="1"/>
        <rFont val="Calibri"/>
        <family val="2"/>
        <scheme val="minor"/>
      </rPr>
      <t>(Schedule M-1 Line 4b→3b)</t>
    </r>
  </si>
  <si>
    <t>W-2  Earnings</t>
  </si>
  <si>
    <t>Adjustments Subtotal</t>
  </si>
  <si>
    <r>
      <t xml:space="preserve">Total Form 1065 </t>
    </r>
    <r>
      <rPr>
        <b/>
        <sz val="8"/>
        <color theme="1"/>
        <rFont val="Calibri"/>
        <family val="2"/>
        <scheme val="minor"/>
      </rPr>
      <t>(Subtotal multiplied by percentage of ownership)</t>
    </r>
  </si>
  <si>
    <t>ANNUAL INCOME</t>
  </si>
  <si>
    <t>24 MONTH AVERAGE INCOME</t>
  </si>
  <si>
    <t>BUSINESS 2</t>
  </si>
  <si>
    <t>Liquidity Worksheet</t>
  </si>
  <si>
    <t>I.   Schedule L - Assets</t>
  </si>
  <si>
    <r>
      <t xml:space="preserve">Most Recent Tax Year </t>
    </r>
    <r>
      <rPr>
        <b/>
        <sz val="11"/>
        <color theme="1"/>
        <rFont val="Calibri"/>
        <family val="2"/>
      </rPr>
      <t>→</t>
    </r>
  </si>
  <si>
    <t>1.  Cash</t>
  </si>
  <si>
    <t>Line 1, Column d</t>
  </si>
  <si>
    <t>2.  Trade Notes and Accounts Receivable</t>
  </si>
  <si>
    <t>Line 2b, Column d</t>
  </si>
  <si>
    <t>3.  Inventories</t>
  </si>
  <si>
    <t>Line 3, Column d</t>
  </si>
  <si>
    <t>4.  Other Current Assets</t>
  </si>
  <si>
    <t>Line 6 (statement required)</t>
  </si>
  <si>
    <t>5.  Total Current Assets</t>
  </si>
  <si>
    <t>Combine Lines 1 - 4, Column d</t>
  </si>
  <si>
    <t>II.  Schedule L - Liabilities</t>
  </si>
  <si>
    <t>5.  Accounts Payable</t>
  </si>
  <si>
    <t>1120S - Line 16/1065 - Line 15, Column d</t>
  </si>
  <si>
    <t>6.  Mortgage note bond payment less than one year</t>
  </si>
  <si>
    <t>1120S - Line 17/1065 - Line 16, Column d</t>
  </si>
  <si>
    <t>7.  Other Current Liabilities</t>
  </si>
  <si>
    <t>1120S - Line 18/1065 - Line 17, Column d</t>
  </si>
  <si>
    <t>8.  Total Current Liabilities</t>
  </si>
  <si>
    <t xml:space="preserve">Combine Lines (1120S 16-18/1065 15-17) </t>
  </si>
  <si>
    <t>If the borrower has zero liabilities, enter $1 in Accounts Payable.  If total liabilities is zero, system will return error since you cannot divide into $0</t>
  </si>
  <si>
    <t>Current Ratio</t>
  </si>
  <si>
    <r>
      <t xml:space="preserve">     Divide Total Current Assets </t>
    </r>
    <r>
      <rPr>
        <i/>
        <sz val="11"/>
        <color theme="1"/>
        <rFont val="Calibri"/>
        <family val="2"/>
        <scheme val="minor"/>
      </rPr>
      <t>(Line 5)</t>
    </r>
    <r>
      <rPr>
        <sz val="11"/>
        <color theme="1"/>
        <rFont val="Calibri"/>
        <family val="2"/>
        <scheme val="minor"/>
      </rPr>
      <t xml:space="preserve"> by </t>
    </r>
  </si>
  <si>
    <r>
      <t xml:space="preserve">           Total Current Liabilities </t>
    </r>
    <r>
      <rPr>
        <i/>
        <sz val="11"/>
        <color theme="1"/>
        <rFont val="Calibri"/>
        <family val="2"/>
        <scheme val="minor"/>
      </rPr>
      <t>(Line 8)</t>
    </r>
  </si>
  <si>
    <t>Quick Ratio</t>
  </si>
  <si>
    <r>
      <t xml:space="preserve">     Divide Current Assets</t>
    </r>
    <r>
      <rPr>
        <i/>
        <sz val="11"/>
        <color theme="1"/>
        <rFont val="Calibri"/>
        <family val="2"/>
        <scheme val="minor"/>
      </rPr>
      <t xml:space="preserve"> (Lines 1 &amp; 2) </t>
    </r>
    <r>
      <rPr>
        <sz val="11"/>
        <color theme="1"/>
        <rFont val="Calibri"/>
        <family val="2"/>
        <scheme val="minor"/>
      </rPr>
      <t>by</t>
    </r>
  </si>
  <si>
    <r>
      <t xml:space="preserve">          Total Current Liabilities</t>
    </r>
    <r>
      <rPr>
        <i/>
        <sz val="11"/>
        <color theme="1"/>
        <rFont val="Calibri"/>
        <family val="2"/>
        <scheme val="minor"/>
      </rPr>
      <t xml:space="preserve"> (Line 8)</t>
    </r>
  </si>
  <si>
    <t>Underwriter Comments</t>
  </si>
  <si>
    <t>K1 / 1120S
S-Corporation Earnings</t>
  </si>
  <si>
    <t>BORROWER</t>
  </si>
  <si>
    <r>
      <t xml:space="preserve">Most Recent Tax Year </t>
    </r>
    <r>
      <rPr>
        <b/>
        <sz val="10"/>
        <rFont val="Calibri"/>
        <family val="2"/>
      </rPr>
      <t>→</t>
    </r>
  </si>
  <si>
    <r>
      <t xml:space="preserve">Net Rental RE; Other Net Income (Loss) </t>
    </r>
    <r>
      <rPr>
        <sz val="8"/>
        <color theme="1"/>
        <rFont val="Calibri"/>
        <family val="2"/>
        <scheme val="minor"/>
      </rPr>
      <t>Box 2 and/or 3 K-1</t>
    </r>
  </si>
  <si>
    <t>K1 Earnings</t>
  </si>
  <si>
    <r>
      <t xml:space="preserve">Percentage of Ownership </t>
    </r>
    <r>
      <rPr>
        <sz val="8"/>
        <rFont val="Calibri"/>
        <family val="2"/>
        <scheme val="minor"/>
      </rPr>
      <t>(Box F)</t>
    </r>
  </si>
  <si>
    <t>Adjustments to Business Cash Flow</t>
  </si>
  <si>
    <r>
      <t>Nonrecurring Other (Income) Loss</t>
    </r>
    <r>
      <rPr>
        <i/>
        <sz val="8"/>
        <color theme="1"/>
        <rFont val="Calibri"/>
        <family val="2"/>
        <scheme val="minor"/>
      </rPr>
      <t xml:space="preserve"> (Line 5)</t>
    </r>
  </si>
  <si>
    <r>
      <t>Depreciation</t>
    </r>
    <r>
      <rPr>
        <i/>
        <sz val="8"/>
        <rFont val="Calibri"/>
        <family val="2"/>
        <scheme val="minor"/>
      </rPr>
      <t xml:space="preserve"> (Line 14)</t>
    </r>
  </si>
  <si>
    <r>
      <t>Depletion</t>
    </r>
    <r>
      <rPr>
        <i/>
        <sz val="8"/>
        <color theme="1"/>
        <rFont val="Calibri"/>
        <family val="2"/>
        <scheme val="minor"/>
      </rPr>
      <t xml:space="preserve"> (Line 15)</t>
    </r>
  </si>
  <si>
    <r>
      <t xml:space="preserve">Amortization/Casualty Loss  </t>
    </r>
    <r>
      <rPr>
        <i/>
        <sz val="8"/>
        <color theme="1"/>
        <rFont val="Calibri"/>
        <family val="2"/>
        <scheme val="minor"/>
      </rPr>
      <t xml:space="preserve">(Line 19) </t>
    </r>
    <r>
      <rPr>
        <i/>
        <sz val="11"/>
        <color theme="1"/>
        <rFont val="Calibri"/>
        <family val="2"/>
        <scheme val="minor"/>
      </rPr>
      <t>*</t>
    </r>
  </si>
  <si>
    <t>* Amortization/Casualty Loss is disclosed in sub-schedule that rolls up to Line 20</t>
  </si>
  <si>
    <t>(Schedule L Line 17d)</t>
  </si>
  <si>
    <t xml:space="preserve">Non-deductible Travel &amp; Entertainment </t>
  </si>
  <si>
    <t>(Schedule M-1 Line 3b)</t>
  </si>
  <si>
    <t>W2 Earnings</t>
  </si>
  <si>
    <r>
      <t>Total Form 1120S</t>
    </r>
    <r>
      <rPr>
        <b/>
        <i/>
        <sz val="11"/>
        <rFont val="Calibri"/>
        <family val="2"/>
        <scheme val="minor"/>
      </rPr>
      <t xml:space="preserve"> </t>
    </r>
    <r>
      <rPr>
        <b/>
        <i/>
        <sz val="8"/>
        <rFont val="Calibri"/>
        <family val="2"/>
        <scheme val="minor"/>
      </rPr>
      <t>(subtotal x % of ownership)</t>
    </r>
    <r>
      <rPr>
        <b/>
        <sz val="11"/>
        <rFont val="Calibri"/>
        <family val="2"/>
        <scheme val="minor"/>
      </rPr>
      <t xml:space="preserve"> + W2 Earnings</t>
    </r>
  </si>
  <si>
    <r>
      <t xml:space="preserve">SELF EMPLOYMENT C CORP INCOME 
</t>
    </r>
    <r>
      <rPr>
        <b/>
        <sz val="14"/>
        <rFont val="Calibri"/>
        <family val="2"/>
        <scheme val="minor"/>
      </rPr>
      <t>(1120)</t>
    </r>
  </si>
  <si>
    <r>
      <t xml:space="preserve">CORPORATION    </t>
    </r>
    <r>
      <rPr>
        <sz val="11"/>
        <rFont val="Calibri"/>
        <family val="2"/>
        <scheme val="minor"/>
      </rPr>
      <t>(Need 1040 &amp; Form 1120 with attachments as shown on 1120)</t>
    </r>
  </si>
  <si>
    <r>
      <rPr>
        <sz val="11"/>
        <rFont val="Calibri"/>
        <family val="2"/>
        <scheme val="minor"/>
      </rPr>
      <t>Taxable Income</t>
    </r>
    <r>
      <rPr>
        <i/>
        <sz val="8"/>
        <rFont val="Calibri"/>
        <family val="2"/>
        <scheme val="minor"/>
      </rPr>
      <t xml:space="preserve"> (Line 30 Form 1120)</t>
    </r>
  </si>
  <si>
    <r>
      <rPr>
        <sz val="11"/>
        <rFont val="Calibri"/>
        <family val="2"/>
        <scheme val="minor"/>
      </rPr>
      <t>Total Tax</t>
    </r>
    <r>
      <rPr>
        <i/>
        <sz val="8"/>
        <rFont val="Calibri"/>
        <family val="2"/>
        <scheme val="minor"/>
      </rPr>
      <t xml:space="preserve"> (Line 31 Form 1120)</t>
    </r>
  </si>
  <si>
    <r>
      <rPr>
        <sz val="11"/>
        <rFont val="Calibri"/>
        <family val="2"/>
        <scheme val="minor"/>
      </rPr>
      <t>Nonrecurring (Gains) Losses</t>
    </r>
    <r>
      <rPr>
        <sz val="12"/>
        <rFont val="Calibri"/>
        <family val="2"/>
        <scheme val="minor"/>
      </rPr>
      <t xml:space="preserve"> </t>
    </r>
    <r>
      <rPr>
        <i/>
        <sz val="8"/>
        <rFont val="Calibri"/>
        <family val="2"/>
        <scheme val="minor"/>
      </rPr>
      <t>(Line 9 Form 1120, from Form 4797)</t>
    </r>
  </si>
  <si>
    <t>(Gains) Enter as Negative</t>
  </si>
  <si>
    <r>
      <rPr>
        <sz val="11"/>
        <rFont val="Calibri"/>
        <family val="2"/>
        <scheme val="minor"/>
      </rPr>
      <t>Nonrecurring Other (Income) Loss</t>
    </r>
    <r>
      <rPr>
        <sz val="12"/>
        <rFont val="Calibri"/>
        <family val="2"/>
        <scheme val="minor"/>
      </rPr>
      <t xml:space="preserve"> </t>
    </r>
    <r>
      <rPr>
        <i/>
        <sz val="8"/>
        <rFont val="Calibri"/>
        <family val="2"/>
        <scheme val="minor"/>
      </rPr>
      <t>(Line 10 Form 1120)</t>
    </r>
  </si>
  <si>
    <r>
      <t>Depreciation</t>
    </r>
    <r>
      <rPr>
        <i/>
        <sz val="9"/>
        <rFont val="Calibri"/>
        <family val="2"/>
        <scheme val="minor"/>
      </rPr>
      <t xml:space="preserve"> (Line 20 Form 1120)</t>
    </r>
  </si>
  <si>
    <r>
      <rPr>
        <sz val="11"/>
        <rFont val="Calibri"/>
        <family val="2"/>
        <scheme val="minor"/>
      </rPr>
      <t>Depletion</t>
    </r>
    <r>
      <rPr>
        <sz val="12"/>
        <rFont val="Calibri"/>
        <family val="2"/>
        <scheme val="minor"/>
      </rPr>
      <t xml:space="preserve"> </t>
    </r>
    <r>
      <rPr>
        <i/>
        <sz val="8"/>
        <rFont val="Calibri"/>
        <family val="2"/>
        <scheme val="minor"/>
      </rPr>
      <t>(Line 21 Form 1120)</t>
    </r>
  </si>
  <si>
    <r>
      <rPr>
        <sz val="11"/>
        <rFont val="Calibri"/>
        <family val="2"/>
        <scheme val="minor"/>
      </rPr>
      <t>Amortization or Casualty Loss</t>
    </r>
    <r>
      <rPr>
        <sz val="12"/>
        <rFont val="Calibri"/>
        <family val="2"/>
        <scheme val="minor"/>
      </rPr>
      <t xml:space="preserve"> </t>
    </r>
    <r>
      <rPr>
        <i/>
        <sz val="8"/>
        <rFont val="Calibri"/>
        <family val="2"/>
        <scheme val="minor"/>
      </rPr>
      <t>(Line 26 - Attach Statement)</t>
    </r>
  </si>
  <si>
    <r>
      <rPr>
        <sz val="11"/>
        <rFont val="Calibri"/>
        <family val="2"/>
        <scheme val="minor"/>
      </rPr>
      <t>Net Operating Loss &amp; Special Deductions</t>
    </r>
    <r>
      <rPr>
        <i/>
        <sz val="8"/>
        <rFont val="Calibri"/>
        <family val="2"/>
        <scheme val="minor"/>
      </rPr>
      <t xml:space="preserve"> (Line 29c Form 1120)</t>
    </r>
  </si>
  <si>
    <t>Mortgage, Note, Bond payable in less than 1 year</t>
  </si>
  <si>
    <t>(Schedule L - Line 17 form 1120)</t>
  </si>
  <si>
    <t>Travel, Meals &amp; Entertainment Exclusion</t>
  </si>
  <si>
    <t>(Schedule MI - Line 5c form 1120)</t>
  </si>
  <si>
    <r>
      <rPr>
        <sz val="11"/>
        <rFont val="Calibri"/>
        <family val="2"/>
        <scheme val="minor"/>
      </rPr>
      <t xml:space="preserve">Dividends Paid to Borrower </t>
    </r>
    <r>
      <rPr>
        <i/>
        <sz val="8"/>
        <rFont val="Calibri"/>
        <family val="2"/>
        <scheme val="minor"/>
      </rPr>
      <t>(1040 Schedule B, Part II)</t>
    </r>
  </si>
  <si>
    <t>Total Income for Tax Year from Corporation</t>
  </si>
  <si>
    <r>
      <t>% of Ownership in Corporation</t>
    </r>
    <r>
      <rPr>
        <b/>
        <sz val="8"/>
        <rFont val="Calibri"/>
        <family val="2"/>
        <scheme val="minor"/>
      </rPr>
      <t xml:space="preserve"> (1125-E)</t>
    </r>
  </si>
  <si>
    <t>W2</t>
  </si>
  <si>
    <t>Borrower's Income for Tax Year</t>
  </si>
  <si>
    <t>24 MONTH AVERAGE</t>
  </si>
  <si>
    <t>QUALIFYING INCOME USED</t>
  </si>
  <si>
    <r>
      <t xml:space="preserve">Borrower does </t>
    </r>
    <r>
      <rPr>
        <b/>
        <i/>
        <sz val="12"/>
        <rFont val="Calibri"/>
        <family val="2"/>
        <scheme val="minor"/>
      </rPr>
      <t>NOT</t>
    </r>
    <r>
      <rPr>
        <i/>
        <sz val="12"/>
        <rFont val="Calibri"/>
        <family val="2"/>
        <scheme val="minor"/>
      </rPr>
      <t xml:space="preserve"> have a history of rental income from subject since previous tax filing.</t>
    </r>
  </si>
  <si>
    <t>Fair Market Rent reported by the Appraiser</t>
  </si>
  <si>
    <t>The rent reflected in the lease or other rental agreement</t>
  </si>
  <si>
    <t xml:space="preserve">Lesser of </t>
  </si>
  <si>
    <t>Effective Income</t>
  </si>
  <si>
    <r>
      <t xml:space="preserve">Borrower </t>
    </r>
    <r>
      <rPr>
        <b/>
        <i/>
        <sz val="11"/>
        <rFont val="Calibri"/>
        <family val="2"/>
        <scheme val="minor"/>
      </rPr>
      <t>HAS</t>
    </r>
    <r>
      <rPr>
        <i/>
        <sz val="11"/>
        <rFont val="Calibri"/>
        <family val="2"/>
        <scheme val="minor"/>
      </rPr>
      <t xml:space="preserve"> history of rental income from the subject property since the previous tax filing.</t>
    </r>
  </si>
  <si>
    <t>Most Recent Tax Year →</t>
  </si>
  <si>
    <r>
      <t xml:space="preserve">Income (+) or Loss (-) </t>
    </r>
    <r>
      <rPr>
        <i/>
        <sz val="8"/>
        <rFont val="Calibri"/>
        <family val="2"/>
        <scheme val="minor"/>
      </rPr>
      <t>(Line 21)</t>
    </r>
  </si>
  <si>
    <r>
      <t>Depreciation</t>
    </r>
    <r>
      <rPr>
        <i/>
        <sz val="8"/>
        <rFont val="Calibri"/>
        <family val="2"/>
        <scheme val="minor"/>
      </rPr>
      <t xml:space="preserve"> (Line 18)</t>
    </r>
  </si>
  <si>
    <r>
      <t xml:space="preserve">Insurance </t>
    </r>
    <r>
      <rPr>
        <i/>
        <sz val="8"/>
        <rFont val="Calibri"/>
        <family val="2"/>
        <scheme val="minor"/>
      </rPr>
      <t>(Line 9)</t>
    </r>
  </si>
  <si>
    <r>
      <t>Mortgage Interest</t>
    </r>
    <r>
      <rPr>
        <i/>
        <sz val="8"/>
        <rFont val="Calibri"/>
        <family val="2"/>
        <scheme val="minor"/>
      </rPr>
      <t xml:space="preserve"> (Line 12)</t>
    </r>
  </si>
  <si>
    <r>
      <t>Taxes</t>
    </r>
    <r>
      <rPr>
        <sz val="10"/>
        <rFont val="Calibri"/>
        <family val="2"/>
        <scheme val="minor"/>
      </rPr>
      <t xml:space="preserve"> </t>
    </r>
    <r>
      <rPr>
        <i/>
        <sz val="8"/>
        <rFont val="Calibri"/>
        <family val="2"/>
        <scheme val="minor"/>
      </rPr>
      <t xml:space="preserve"> (Line 16)</t>
    </r>
  </si>
  <si>
    <r>
      <t xml:space="preserve">HOA Dues </t>
    </r>
    <r>
      <rPr>
        <i/>
        <sz val="8"/>
        <rFont val="Calibri"/>
        <family val="2"/>
        <scheme val="minor"/>
      </rPr>
      <t>(Line 19 if appl)</t>
    </r>
  </si>
  <si>
    <t>Gross Rental Income (Loss)</t>
  </si>
  <si>
    <t>Monthly Gross Rental (Loss)</t>
  </si>
  <si>
    <t>24 Month Average Rental Income (Loss)</t>
  </si>
  <si>
    <t>Annualized Income (Loss)</t>
  </si>
  <si>
    <t>Declining 12 Month Income</t>
  </si>
  <si>
    <t>PROPERTY #1</t>
  </si>
  <si>
    <t>Rental Income (Loss)</t>
  </si>
  <si>
    <t>Monthly Rental Income (Loss)</t>
  </si>
  <si>
    <t>Annualized Income</t>
  </si>
  <si>
    <t xml:space="preserve">Declining 12 Month Income </t>
  </si>
  <si>
    <t>PROPERTY #2</t>
  </si>
  <si>
    <t>VA RENTAL INCOME
MULTI UNIT PROPERTY SECURING THE VA LOAN</t>
  </si>
  <si>
    <r>
      <t xml:space="preserve">RENTAL INCOME   </t>
    </r>
    <r>
      <rPr>
        <sz val="11"/>
        <rFont val="Calibri"/>
        <family val="2"/>
        <scheme val="minor"/>
      </rPr>
      <t>(Obtain 1040 and Schedule E)</t>
    </r>
  </si>
  <si>
    <r>
      <t xml:space="preserve">Most Recent Tax Year </t>
    </r>
    <r>
      <rPr>
        <b/>
        <sz val="10"/>
        <color theme="1"/>
        <rFont val="Calibri"/>
        <family val="2"/>
      </rPr>
      <t>→</t>
    </r>
  </si>
  <si>
    <r>
      <t>Income (+) or Loss (-)</t>
    </r>
    <r>
      <rPr>
        <i/>
        <sz val="8"/>
        <rFont val="Calibri"/>
        <family val="2"/>
        <scheme val="minor"/>
      </rPr>
      <t xml:space="preserve"> Line 21 (Sch E)</t>
    </r>
  </si>
  <si>
    <r>
      <t xml:space="preserve">+ Depreciation </t>
    </r>
    <r>
      <rPr>
        <i/>
        <sz val="8"/>
        <rFont val="Calibri"/>
        <family val="2"/>
        <scheme val="minor"/>
      </rPr>
      <t>Line 18 (Sch E)</t>
    </r>
  </si>
  <si>
    <t>VA RENTAL INCOME
OTHER PROPERTY NOT SECURING THE VA LOAN</t>
  </si>
  <si>
    <t>PROPERTY 1</t>
  </si>
  <si>
    <t>PROPERTY 2</t>
  </si>
  <si>
    <t>PROPERTY 3</t>
  </si>
  <si>
    <t>Rental Income Worksheet
Individual Rental Income from Investment Property(s): Monthly Qualifying Rental Income (or Loss)</t>
  </si>
  <si>
    <t>Documentation Required:</t>
  </si>
  <si>
    <t>Enter</t>
  </si>
  <si>
    <t>Property</t>
  </si>
  <si>
    <r>
      <rPr>
        <sz val="10"/>
        <color theme="1"/>
        <rFont val="Cambria"/>
        <family val="1"/>
      </rPr>
      <t>⇒</t>
    </r>
    <r>
      <rPr>
        <sz val="10"/>
        <color theme="1"/>
        <rFont val="Calibri"/>
        <family val="2"/>
      </rPr>
      <t xml:space="preserve">  </t>
    </r>
    <r>
      <rPr>
        <sz val="10"/>
        <color theme="1"/>
        <rFont val="Calibri"/>
        <family val="2"/>
        <scheme val="minor"/>
      </rPr>
      <t xml:space="preserve">Schedule E (IRS Form 1040)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</si>
  <si>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 or FNMA Form 1007 or Form 1025</t>
    </r>
  </si>
  <si>
    <r>
      <rPr>
        <b/>
        <sz val="10"/>
        <color theme="1"/>
        <rFont val="Calibri"/>
        <family val="2"/>
        <scheme val="minor"/>
      </rPr>
      <t xml:space="preserve">Step 1:  </t>
    </r>
    <r>
      <rPr>
        <sz val="10"/>
        <color theme="1"/>
        <rFont val="Calibri"/>
        <family val="2"/>
        <scheme val="minor"/>
      </rPr>
      <t xml:space="preserve">Schedule E,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</si>
  <si>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r>
      <rPr>
        <b/>
        <sz val="10"/>
        <color theme="1"/>
        <rFont val="Calibri"/>
        <family val="2"/>
        <scheme val="minor"/>
      </rPr>
      <t>Step 1</t>
    </r>
    <r>
      <rPr>
        <sz val="10"/>
        <color theme="1"/>
        <rFont val="Calibri"/>
        <family val="2"/>
        <scheme val="minor"/>
      </rPr>
      <t>: Enter number of months property in Service</t>
    </r>
  </si>
  <si>
    <t>Step 2 A - Schedule E - Part 1</t>
  </si>
  <si>
    <t>A1</t>
  </si>
  <si>
    <t>Enter Rents received (Line 3)</t>
  </si>
  <si>
    <t>A2</t>
  </si>
  <si>
    <t>Subtract Total expenses (Line 20)</t>
  </si>
  <si>
    <t>A3</t>
  </si>
  <si>
    <t>Add Insurance (Line 9)</t>
  </si>
  <si>
    <t>A4</t>
  </si>
  <si>
    <t>Add Mortgage Interest (Line 12)</t>
  </si>
  <si>
    <t>A5</t>
  </si>
  <si>
    <t>Add Taxes (Line 16)</t>
  </si>
  <si>
    <t>A6</t>
  </si>
  <si>
    <r>
      <t xml:space="preserve">Add HOA Dues </t>
    </r>
    <r>
      <rPr>
        <i/>
        <sz val="10"/>
        <color theme="1"/>
        <rFont val="Calibri"/>
        <family val="2"/>
        <scheme val="minor"/>
      </rPr>
      <t>(Must be specifically identified on Schedule E)</t>
    </r>
  </si>
  <si>
    <t>A7</t>
  </si>
  <si>
    <t>Add Depreciation Expense or Depletion (Line 18)</t>
  </si>
  <si>
    <t>A8</t>
  </si>
  <si>
    <r>
      <t xml:space="preserve">Add 1-time expense (e.g. casualty loss). </t>
    </r>
    <r>
      <rPr>
        <i/>
        <sz val="10"/>
        <color theme="1"/>
        <rFont val="Calibri"/>
        <family val="2"/>
        <scheme val="minor"/>
      </rPr>
      <t>There must be evidence of the nature of the 1-time extraordinary expense.</t>
    </r>
  </si>
  <si>
    <t>FHLMC</t>
  </si>
  <si>
    <t>Non-cash deductions (i.e., amortization)</t>
  </si>
  <si>
    <t>Equals</t>
  </si>
  <si>
    <t>Equals Adjusted Rental Income</t>
  </si>
  <si>
    <t>A9</t>
  </si>
  <si>
    <r>
      <t>Divide number of months the property was in service (</t>
    </r>
    <r>
      <rPr>
        <b/>
        <sz val="10"/>
        <color theme="1"/>
        <rFont val="Calibri"/>
        <family val="2"/>
        <scheme val="minor"/>
      </rPr>
      <t>Step 1 Result</t>
    </r>
    <r>
      <rPr>
        <sz val="10"/>
        <color theme="1"/>
        <rFont val="Calibri"/>
        <family val="2"/>
        <scheme val="minor"/>
      </rPr>
      <t>)</t>
    </r>
  </si>
  <si>
    <t>Equals Adjusted Monthly Rental Income</t>
  </si>
  <si>
    <t>A10</t>
  </si>
  <si>
    <r>
      <t>Subtract 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</si>
  <si>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Step 2A</t>
  </si>
  <si>
    <t>RESULT: Monthly qualifying rental income (or loss)</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</si>
  <si>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1007 or Form 1025</t>
    </r>
    <r>
      <rPr>
        <sz val="10"/>
        <color theme="1"/>
        <rFont val="Calibri"/>
        <family val="2"/>
        <scheme val="minor"/>
      </rPr>
      <t xml:space="preserve">
This method is used when the transaction is a purchase, the property was acquired subsequent to the most recent tax filing (copy of HUD1 required to verify purchase), or HBFS has justification for using a lease agreement.</t>
    </r>
  </si>
  <si>
    <t>B1</t>
  </si>
  <si>
    <r>
      <t xml:space="preserve">Enter the gross monthly rent (from lease agreement) or market rent (reported on Form 1007 or Form 1025).
</t>
    </r>
    <r>
      <rPr>
        <i/>
        <sz val="10"/>
        <color theme="1"/>
        <rFont val="Calibri"/>
        <family val="2"/>
        <scheme val="minor"/>
      </rPr>
      <t>For multiple-unit properties, combine gross rent from all units.</t>
    </r>
  </si>
  <si>
    <t>B2</t>
  </si>
  <si>
    <r>
      <t xml:space="preserve">Multiply gross monthly rent or market rent by 75%.  </t>
    </r>
    <r>
      <rPr>
        <i/>
        <sz val="10"/>
        <color theme="1"/>
        <rFont val="Calibri"/>
        <family val="2"/>
        <scheme val="minor"/>
      </rPr>
      <t>The remaining 25% accounts for vacancy loss, maintenance and management expenses.</t>
    </r>
  </si>
  <si>
    <t>Equals adjusted monthly rental income</t>
  </si>
  <si>
    <t>B3</t>
  </si>
  <si>
    <t>Subtract proposed PITIA (subject) OR Existing PITIA (non-subject)</t>
  </si>
  <si>
    <t>Step 2B</t>
  </si>
  <si>
    <t>RESULT:  Monthly qualifying rental income (or loss)</t>
  </si>
  <si>
    <t>Step 3:  Determine the qualifying impact using the result of Step 2A or Step 2B.</t>
  </si>
  <si>
    <r>
      <t xml:space="preserve">If the combined result of </t>
    </r>
    <r>
      <rPr>
        <b/>
        <sz val="10"/>
        <rFont val="Calibri"/>
        <family val="2"/>
        <scheme val="minor"/>
      </rPr>
      <t>Step 2A</t>
    </r>
    <r>
      <rPr>
        <sz val="10"/>
        <rFont val="Calibri"/>
        <family val="2"/>
        <scheme val="minor"/>
      </rPr>
      <t xml:space="preserve"> or </t>
    </r>
    <r>
      <rPr>
        <b/>
        <sz val="10"/>
        <rFont val="Calibri"/>
        <family val="2"/>
        <scheme val="minor"/>
      </rPr>
      <t xml:space="preserve">Step 2B </t>
    </r>
    <r>
      <rPr>
        <sz val="10"/>
        <color theme="1"/>
        <rFont val="Calibri"/>
        <family val="2"/>
        <scheme val="minor"/>
      </rPr>
      <t xml:space="preserve">is </t>
    </r>
    <r>
      <rPr>
        <b/>
        <sz val="10"/>
        <color theme="1"/>
        <rFont val="Calibri"/>
        <family val="2"/>
        <scheme val="minor"/>
      </rPr>
      <t>positive,</t>
    </r>
    <r>
      <rPr>
        <sz val="10"/>
        <color theme="1"/>
        <rFont val="Calibri"/>
        <family val="2"/>
        <scheme val="minor"/>
      </rPr>
      <t xml:space="preserve"> add the positive amount to the borrower's monthly qualifying income.  </t>
    </r>
    <r>
      <rPr>
        <b/>
        <i/>
        <sz val="10"/>
        <color theme="1"/>
        <rFont val="Calibri"/>
        <family val="2"/>
        <scheme val="minor"/>
      </rPr>
      <t>Because the PITIA expense was included in the calculation above, do not add it to the debt-to-income ratio.</t>
    </r>
  </si>
  <si>
    <r>
      <t>If the combined result of</t>
    </r>
    <r>
      <rPr>
        <sz val="10"/>
        <color rgb="FFFF0000"/>
        <rFont val="Calibri"/>
        <family val="2"/>
        <scheme val="minor"/>
      </rPr>
      <t xml:space="preserve"> </t>
    </r>
    <r>
      <rPr>
        <b/>
        <sz val="10"/>
        <rFont val="Calibri"/>
        <family val="2"/>
        <scheme val="minor"/>
      </rPr>
      <t>Step 2A</t>
    </r>
    <r>
      <rPr>
        <sz val="10"/>
        <rFont val="Calibri"/>
        <family val="2"/>
        <scheme val="minor"/>
      </rPr>
      <t xml:space="preserve"> or </t>
    </r>
    <r>
      <rPr>
        <b/>
        <sz val="10"/>
        <rFont val="Calibri"/>
        <family val="2"/>
        <scheme val="minor"/>
      </rPr>
      <t>Step 2B</t>
    </r>
    <r>
      <rPr>
        <sz val="10"/>
        <color theme="1"/>
        <rFont val="Calibri"/>
        <family val="2"/>
        <scheme val="minor"/>
      </rPr>
      <t xml:space="preserve"> is </t>
    </r>
    <r>
      <rPr>
        <b/>
        <sz val="10"/>
        <color theme="1"/>
        <rFont val="Calibri"/>
        <family val="2"/>
        <scheme val="minor"/>
      </rPr>
      <t>negative</t>
    </r>
    <r>
      <rPr>
        <sz val="10"/>
        <color theme="1"/>
        <rFont val="Calibri"/>
        <family val="2"/>
        <scheme val="minor"/>
      </rPr>
      <t>, include the amount of the loss in the borrower's monthly obligations when calculating DTI ratio.</t>
    </r>
  </si>
  <si>
    <t>Data Entry</t>
  </si>
  <si>
    <t>Monthly Income and Combined Housing Expenses</t>
  </si>
  <si>
    <t>Mortgage Liabilities</t>
  </si>
  <si>
    <t>Subject
Property</t>
  </si>
  <si>
    <t>Enter the amount of the monthly qualifying income (positive result) or monthly qualifying loss (negative result) from Step 2A or 2B in "Gross Rent".</t>
  </si>
  <si>
    <t>For refinance transactions, identify the mortgage as a subject property lien.</t>
  </si>
  <si>
    <t>Non-Subject
Property</t>
  </si>
  <si>
    <t>Enter the amount of the monthly qualifying income (positive result) or monthly qualifying loss (negative result) in "REO (Page 3 1003)".</t>
  </si>
  <si>
    <t>Identify the mortgage as a
rental property lien.</t>
  </si>
  <si>
    <t>Rental Income Worksheet
Principal Residence 2-4 Unit Property: Monthly Qualfying Rental Income</t>
  </si>
  <si>
    <t>Address of Principal Residence:</t>
  </si>
  <si>
    <r>
      <rPr>
        <sz val="10"/>
        <color theme="1"/>
        <rFont val="Cambria"/>
        <family val="1"/>
      </rPr>
      <t>⇒</t>
    </r>
    <r>
      <rPr>
        <sz val="10"/>
        <color theme="1"/>
        <rFont val="Calibri"/>
        <family val="2"/>
      </rPr>
      <t xml:space="preserve">  </t>
    </r>
    <r>
      <rPr>
        <sz val="10"/>
        <color theme="1"/>
        <rFont val="Calibri"/>
        <family val="2"/>
        <scheme val="minor"/>
      </rPr>
      <t>Lease Agreement or FNMA Form 1025</t>
    </r>
  </si>
  <si>
    <t>Unit</t>
  </si>
  <si>
    <r>
      <rPr>
        <b/>
        <sz val="10"/>
        <color theme="1"/>
        <rFont val="Calibri"/>
        <family val="2"/>
        <scheme val="minor"/>
      </rPr>
      <t>Step 1</t>
    </r>
    <r>
      <rPr>
        <sz val="10"/>
        <color theme="1"/>
        <rFont val="Calibri"/>
        <family val="2"/>
        <scheme val="minor"/>
      </rPr>
      <t>: Number of months property in Service</t>
    </r>
  </si>
  <si>
    <r>
      <t xml:space="preserve">Rents Received from </t>
    </r>
    <r>
      <rPr>
        <b/>
        <sz val="10"/>
        <color theme="1"/>
        <rFont val="Calibri"/>
        <family val="2"/>
        <scheme val="minor"/>
      </rPr>
      <t xml:space="preserve">Non-Owner Occupied </t>
    </r>
    <r>
      <rPr>
        <sz val="10"/>
        <color theme="1"/>
        <rFont val="Calibri"/>
        <family val="2"/>
        <scheme val="minor"/>
      </rPr>
      <t xml:space="preserve">Units </t>
    </r>
    <r>
      <rPr>
        <u/>
        <sz val="10"/>
        <color theme="1"/>
        <rFont val="Calibri"/>
        <family val="2"/>
        <scheme val="minor"/>
      </rPr>
      <t>ONLY</t>
    </r>
    <r>
      <rPr>
        <sz val="10"/>
        <color theme="1"/>
        <rFont val="Calibri"/>
        <family val="2"/>
        <scheme val="minor"/>
      </rPr>
      <t xml:space="preserve">
</t>
    </r>
    <r>
      <rPr>
        <i/>
        <sz val="10"/>
        <color theme="1"/>
        <rFont val="Calibri"/>
        <family val="2"/>
        <scheme val="minor"/>
      </rPr>
      <t>May enter individual unit(s) or combine
(Line 3)</t>
    </r>
  </si>
  <si>
    <t>Total Expenses (Line 20)</t>
  </si>
  <si>
    <t>Subtract</t>
  </si>
  <si>
    <t>Insurance Expense (Line 9)</t>
  </si>
  <si>
    <t>Add</t>
  </si>
  <si>
    <t>Mortgage Interest (Line 12)</t>
  </si>
  <si>
    <t>Tax Expense (Line 16)</t>
  </si>
  <si>
    <r>
      <t xml:space="preserve">HOA Dues </t>
    </r>
    <r>
      <rPr>
        <i/>
        <sz val="10"/>
        <color theme="1"/>
        <rFont val="Calibri"/>
        <family val="2"/>
        <scheme val="minor"/>
      </rPr>
      <t>(Must be specifically identified on Schedule E)</t>
    </r>
  </si>
  <si>
    <t>Depreciation or Depletion (Line 18)</t>
  </si>
  <si>
    <r>
      <t xml:space="preserve">One-time expense (e.g. casualty loss).  </t>
    </r>
    <r>
      <rPr>
        <i/>
        <sz val="10"/>
        <color theme="1"/>
        <rFont val="Calibri"/>
        <family val="2"/>
        <scheme val="minor"/>
      </rPr>
      <t>There must be evidence of the nature of the one-time extraordinary expense.</t>
    </r>
  </si>
  <si>
    <t>Adjusted monthly rental income</t>
  </si>
  <si>
    <r>
      <t>Number of Months the property in service (</t>
    </r>
    <r>
      <rPr>
        <b/>
        <sz val="10"/>
        <color theme="1"/>
        <rFont val="Calibri"/>
        <family val="2"/>
        <scheme val="minor"/>
      </rPr>
      <t>Step 1 Result</t>
    </r>
    <r>
      <rPr>
        <sz val="10"/>
        <color theme="1"/>
        <rFont val="Calibri"/>
        <family val="2"/>
        <scheme val="minor"/>
      </rPr>
      <t>)</t>
    </r>
  </si>
  <si>
    <t>Divide</t>
  </si>
  <si>
    <t>Monthly qualifying rental income</t>
  </si>
  <si>
    <t>Result</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</si>
  <si>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1025</t>
    </r>
    <r>
      <rPr>
        <sz val="10"/>
        <color theme="1"/>
        <rFont val="Calibri"/>
        <family val="2"/>
        <scheme val="minor"/>
      </rPr>
      <t xml:space="preserve">
This method is used when the transaction is a purchase or the property was acquired subsequent to  most recent tax filing.</t>
    </r>
  </si>
  <si>
    <t>Enter the gross monthly rent (from lease agreement) or market rent (reported on Form 1007 or Form 1025).</t>
  </si>
  <si>
    <t>Multiply</t>
  </si>
  <si>
    <r>
      <t>Combine the monthly rental income of all non-owner occupied rental units</t>
    </r>
    <r>
      <rPr>
        <i/>
        <sz val="10"/>
        <color theme="1"/>
        <rFont val="Calibri"/>
        <family val="2"/>
        <scheme val="minor"/>
      </rPr>
      <t xml:space="preserve"> (up to a maximum of 3 rental units since rental income is not eligible on the unit occupied by the borrower).</t>
    </r>
  </si>
  <si>
    <t>Monthly qualifying rental income (or loss)</t>
  </si>
  <si>
    <t>3A</t>
  </si>
  <si>
    <t>Add the monthly qualifying rental income to the borrower's monthly qualifying income.</t>
  </si>
  <si>
    <t>3B</t>
  </si>
  <si>
    <r>
      <t xml:space="preserve">Identify the full amount of the PITIA as the borrower's primary hosuing expense and include it in the debt-to-income ratio.
</t>
    </r>
    <r>
      <rPr>
        <i/>
        <sz val="10"/>
        <color theme="1"/>
        <rFont val="Calibri"/>
        <family val="2"/>
        <scheme val="minor"/>
      </rPr>
      <t>Use proposed PITIA when the subject proeprty; existing PITIA when not the subject property.</t>
    </r>
  </si>
  <si>
    <t>Enter the amount of the monthly qualifying income in "Gross Rents"</t>
  </si>
  <si>
    <t>Include as the borrower's primary housing expense.  For refinance transactions, identify the mortgage as the subject property lien</t>
  </si>
  <si>
    <t>Enter the amount of the monthly qualifying income in "REO".</t>
  </si>
  <si>
    <t>Include as the borrower's primary housing expense.</t>
  </si>
  <si>
    <t>Rental Income Worksheet
Business Rental Income from Investment Property(s)
Qualifying impact of Mortgage Investment Property PITIA Expense</t>
  </si>
  <si>
    <t>Property 1</t>
  </si>
  <si>
    <t>Property 2</t>
  </si>
  <si>
    <r>
      <rPr>
        <sz val="10"/>
        <color theme="1"/>
        <rFont val="Cambria"/>
        <family val="1"/>
      </rPr>
      <t>⇒</t>
    </r>
    <r>
      <rPr>
        <sz val="10"/>
        <color theme="1"/>
        <rFont val="Calibri"/>
        <family val="2"/>
      </rPr>
      <t xml:space="preserve">  </t>
    </r>
    <r>
      <rPr>
        <sz val="10"/>
        <color theme="1"/>
        <rFont val="Calibri"/>
        <family val="2"/>
        <scheme val="minor"/>
      </rPr>
      <t xml:space="preserve">IRS Form 8825
(filed with either IRS Form 1065 or 1120S)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</si>
  <si>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t>
    </r>
  </si>
  <si>
    <t>Enter the mortgagee</t>
  </si>
  <si>
    <t>Enter the loan number</t>
  </si>
  <si>
    <r>
      <rPr>
        <b/>
        <sz val="10"/>
        <color theme="1"/>
        <rFont val="Calibri"/>
        <family val="2"/>
        <scheme val="minor"/>
      </rPr>
      <t xml:space="preserve">Step 1:  </t>
    </r>
    <r>
      <rPr>
        <sz val="10"/>
        <color theme="1"/>
        <rFont val="Calibri"/>
        <family val="2"/>
        <scheme val="minor"/>
      </rPr>
      <t xml:space="preserve">IRS Form 8825,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</si>
  <si>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t>Step 2 A - IRS Form 8825</t>
  </si>
  <si>
    <t>Rents Received (Line 2)</t>
  </si>
  <si>
    <t>Total Expenses (Line 16)</t>
  </si>
  <si>
    <t>Insurance Expense (Line 7)</t>
  </si>
  <si>
    <t>Mortgage Interest (Line 9)</t>
  </si>
  <si>
    <t>Tax Expense (Line 11)</t>
  </si>
  <si>
    <t>Depreciation (Line 14)</t>
  </si>
  <si>
    <r>
      <t xml:space="preserve">One-time expense (e.g. casualty loss). </t>
    </r>
    <r>
      <rPr>
        <i/>
        <sz val="10"/>
        <color theme="1"/>
        <rFont val="Calibri"/>
        <family val="2"/>
        <scheme val="minor"/>
      </rPr>
      <t>There must be evidence of the nature of the one-time extraordinary expense.</t>
    </r>
  </si>
  <si>
    <t>Adjusted rental income</t>
  </si>
  <si>
    <r>
      <t>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</si>
  <si>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Monthly property cash flow:</t>
  </si>
  <si>
    <r>
      <t xml:space="preserve">Enter the gross monthly rent (from lease agreement).
</t>
    </r>
    <r>
      <rPr>
        <i/>
        <sz val="10"/>
        <color theme="1"/>
        <rFont val="Calibri"/>
        <family val="2"/>
        <scheme val="minor"/>
      </rPr>
      <t>For multiple-unit properties, combine gross rent from all units.</t>
    </r>
  </si>
  <si>
    <t>Adjusted monthly rents</t>
  </si>
  <si>
    <t>Subtract proposed PITIA (for subject property) or existing PITIA (for non-subject property).</t>
  </si>
  <si>
    <r>
      <rPr>
        <sz val="10"/>
        <color theme="1"/>
        <rFont val="Calibri"/>
        <family val="2"/>
        <scheme val="minor"/>
      </rP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negative</t>
    </r>
    <r>
      <rPr>
        <sz val="10"/>
        <color theme="1"/>
        <rFont val="Calibri"/>
        <family val="2"/>
        <scheme val="minor"/>
      </rPr>
      <t>, include this loss, not to exceed the monthly PITIA expense, in the debt-to-income ratio.</t>
    </r>
  </si>
  <si>
    <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positive</t>
    </r>
    <r>
      <rPr>
        <sz val="10"/>
        <color theme="1"/>
        <rFont val="Calibri"/>
        <family val="2"/>
        <scheme val="minor"/>
      </rPr>
      <t>, the full amount of the PITIA expense has been offset.  Do not include in the debt-to-income ratio.</t>
    </r>
  </si>
  <si>
    <t xml:space="preserve"> Data Entry</t>
  </si>
  <si>
    <t>Monthly Income and
Combined Housing Expenses</t>
  </si>
  <si>
    <t>Enter the amount of the negative monthly property cash flow in "Gross Rent".  If the monthly cash flow is positive, enter $0.00</t>
  </si>
  <si>
    <r>
      <t xml:space="preserve">If REO Schedule is completed, confirm that the "Net Rental Income" field reflects either:
</t>
    </r>
    <r>
      <rPr>
        <sz val="10"/>
        <color theme="1"/>
        <rFont val="Cambria"/>
        <family val="1"/>
      </rPr>
      <t xml:space="preserve">1. </t>
    </r>
    <r>
      <rPr>
        <sz val="10"/>
        <color theme="1"/>
        <rFont val="Calibri"/>
        <family val="2"/>
      </rPr>
      <t>The amount of the property cash flow if it is negative, or
2. $0.00 if the monthly property cash flow is positive.</t>
    </r>
  </si>
  <si>
    <t>Enter the amount of the negative monthly property cash flow in "REO".  If the monthly property cas flow is positive, enter $0.00.</t>
  </si>
  <si>
    <t>Is Loan a 203k?</t>
  </si>
  <si>
    <t>Y/N List</t>
  </si>
  <si>
    <t>Yes</t>
  </si>
  <si>
    <t>No</t>
  </si>
  <si>
    <t xml:space="preserve">Is this an ADU? </t>
  </si>
  <si>
    <t>B3-3.2-01 Underwriting Factors and Documentation for a Self Employed Borrower (12/13/2023)</t>
  </si>
  <si>
    <t>B3-3.1-06 Requirements and Uses of IRS IVES Request for Transcript of Tax Return Form 4506-C (3/6/2024)</t>
  </si>
  <si>
    <t>B3-3.2-01, Underwriting Factors and Documentation for a Self-Employed Borrower (12/13/23)</t>
  </si>
  <si>
    <t>B3-3.3-07, Income or Loss Reported on IRS Form 1065 or IRS Form 1120S, Schedule K-1 (02/07/2024)</t>
  </si>
  <si>
    <t>K-1 income: Evidence of distribution required; if distributions not present, review guidelines for additional documentation requirements based on ownership %</t>
  </si>
  <si>
    <t xml:space="preserve"> K-1 income: Evidence of distribution required; if distributions not present, review guidelines for additional documentation requirements based on ownership %</t>
  </si>
  <si>
    <t>x 30%</t>
  </si>
  <si>
    <t>Effective Income:</t>
  </si>
  <si>
    <t xml:space="preserve">Prior Tax Year → </t>
  </si>
  <si>
    <r>
      <t xml:space="preserve">FHA RENTAL INCOME
</t>
    </r>
    <r>
      <rPr>
        <b/>
        <sz val="16"/>
        <color rgb="FF0070C0"/>
        <rFont val="Calibri"/>
        <family val="2"/>
        <scheme val="minor"/>
      </rPr>
      <t>NOT SUBJECT PROPERTY #1</t>
    </r>
  </si>
  <si>
    <r>
      <t xml:space="preserve">FHA RENTAL INCOME
</t>
    </r>
    <r>
      <rPr>
        <b/>
        <sz val="16"/>
        <color rgb="FF0070C0"/>
        <rFont val="Calibri"/>
        <family val="2"/>
        <scheme val="minor"/>
      </rPr>
      <t>NOT SUBJECT PROPERTY #2</t>
    </r>
  </si>
  <si>
    <r>
      <t xml:space="preserve">FHA RENTAL INCOME
</t>
    </r>
    <r>
      <rPr>
        <b/>
        <sz val="16"/>
        <color theme="8" tint="-0.249977111117893"/>
        <rFont val="Calibri"/>
        <family val="2"/>
        <scheme val="minor"/>
      </rPr>
      <t>SUBJECT PROPERTY</t>
    </r>
  </si>
  <si>
    <t>Enter number of months property owned during 24 month period:</t>
  </si>
  <si>
    <r>
      <t xml:space="preserve">FHA RENTAL INCOME
</t>
    </r>
    <r>
      <rPr>
        <b/>
        <sz val="16"/>
        <color rgb="FF0070C0"/>
        <rFont val="Calibri"/>
        <family val="2"/>
        <scheme val="minor"/>
      </rPr>
      <t>NOT SUBJECT PROPERTY #3</t>
    </r>
  </si>
  <si>
    <r>
      <t xml:space="preserve">FHA RENTAL INCOME
</t>
    </r>
    <r>
      <rPr>
        <b/>
        <sz val="16"/>
        <color rgb="FF0070C0"/>
        <rFont val="Calibri"/>
        <family val="2"/>
        <scheme val="minor"/>
      </rPr>
      <t>NOT SUBJECT PROPERTY #4</t>
    </r>
  </si>
  <si>
    <t>Does the borrower have a history of renting the subject property?</t>
  </si>
  <si>
    <t>A:</t>
  </si>
  <si>
    <t>Is this a refinance or purchase transaction?</t>
  </si>
  <si>
    <t>Refinance</t>
  </si>
  <si>
    <t>Purchase</t>
  </si>
  <si>
    <t xml:space="preserve">Answer the below questions in order and as prompted in order to determine what is required to determine rental income </t>
  </si>
  <si>
    <t>Was the rental property out of service for major repairs for an extended period?</t>
  </si>
  <si>
    <r>
      <t xml:space="preserve">Did the borrower purchase the rental property </t>
    </r>
    <r>
      <rPr>
        <b/>
        <u/>
        <sz val="11"/>
        <color rgb="FFFF0000"/>
        <rFont val="Calibri"/>
        <family val="2"/>
        <scheme val="minor"/>
      </rPr>
      <t>during</t>
    </r>
    <r>
      <rPr>
        <b/>
        <sz val="11"/>
        <color theme="1"/>
        <rFont val="Calibri"/>
        <family val="2"/>
        <scheme val="minor"/>
      </rPr>
      <t xml:space="preserve"> the last tax return filing?</t>
    </r>
  </si>
  <si>
    <t>1.</t>
  </si>
  <si>
    <t>2.</t>
  </si>
  <si>
    <t>3.</t>
  </si>
  <si>
    <t>4.</t>
  </si>
  <si>
    <t>5.</t>
  </si>
  <si>
    <t>Is the borrower converting a principal residence into an investment property?</t>
  </si>
  <si>
    <t>Fannie Mae Preliminary Rental Income Questions</t>
  </si>
  <si>
    <t>Does the borrower own a principal residence or have an existing housing expense?</t>
  </si>
  <si>
    <t>If the borrower does not currently have a housing expense, do they have at least one year of receiving rental income from the property?</t>
  </si>
  <si>
    <t>Investment</t>
  </si>
  <si>
    <t>Primary</t>
  </si>
  <si>
    <r>
      <t xml:space="preserve">Obtain one of the following:
      - The borrower’s most recently signed federal income tax return, including Schedules 1 and E. Schedule E should reflect rental income 
         received for any property and Fair Rental Days of 365
      - If the property has been owned for at least one year, but there are less than 365 Fair Rental Days on Schedule E, a current signed lease 
         agreement may be used to supplement the federal income tax return </t>
    </r>
    <r>
      <rPr>
        <b/>
        <i/>
        <sz val="11"/>
        <color theme="1"/>
        <rFont val="Calibri"/>
        <family val="2"/>
        <scheme val="minor"/>
      </rPr>
      <t xml:space="preserve">-- OR -- </t>
    </r>
    <r>
      <rPr>
        <i/>
        <sz val="11"/>
        <color theme="1"/>
        <rFont val="Calibri"/>
        <family val="2"/>
        <scheme val="minor"/>
      </rPr>
      <t xml:space="preserve"> 
      - A current signed lease may be used to supplement a federal income tax return if the property was out of service for any time period in the 
         prior year. Schedule E must support this by reflecting a reduced number of days in use and related repair costs. Form 1007 or Form 1025 
         must support the income reflected on the lease.</t>
    </r>
  </si>
  <si>
    <t>if refi, is there a history? If no, display message re: qualifying exception</t>
  </si>
  <si>
    <t xml:space="preserve">REVISIT LINK: </t>
  </si>
  <si>
    <t>https://selling-guide.fanniemae.com/Selling-Guide/Origination-thru-Closing/Subpart-B3-Underwriting-Borrowers/Chapter-B3-3-Income-Assessment/Section-B3-3-1-Employment-and-Other-Sources-of-Income/1032995141/B3-3-1-08-Rental-Income-05-04-2022.htm#Reconciling.20Partial.20or.20No.20Rental.20History.20on.20Tax.20Returns</t>
  </si>
  <si>
    <t>(NOTE: FHLMC may change to FNA, but they currently indicate current housing expense MUST be on OWNED property</t>
  </si>
  <si>
    <r>
      <t xml:space="preserve">Does the borrower not own a principal residence </t>
    </r>
    <r>
      <rPr>
        <b/>
        <u/>
        <sz val="11"/>
        <color theme="1"/>
        <rFont val="Calibri"/>
        <family val="2"/>
        <scheme val="minor"/>
      </rPr>
      <t>and</t>
    </r>
    <r>
      <rPr>
        <b/>
        <sz val="11"/>
        <color theme="1"/>
        <rFont val="Calibri"/>
        <family val="2"/>
        <scheme val="minor"/>
      </rPr>
      <t xml:space="preserve"> not have a current housing expense?</t>
    </r>
  </si>
  <si>
    <t>Freddie Mac Preliminary Rental Income Questions</t>
  </si>
  <si>
    <t>Trust Income</t>
  </si>
  <si>
    <t>Fluctuating</t>
  </si>
  <si>
    <t>Fixed</t>
  </si>
  <si>
    <t>Is trust income fluctuating or set with pre-determined fixed payments?</t>
  </si>
  <si>
    <t>FNMA or FHLMC?</t>
  </si>
  <si>
    <t>FNMA</t>
  </si>
  <si>
    <t>Required Calculation + Documentation:</t>
  </si>
  <si>
    <t>I. Payment Structure + Agency</t>
  </si>
  <si>
    <t>History:</t>
  </si>
  <si>
    <t>Continuance:</t>
  </si>
  <si>
    <t xml:space="preserve">Income Calculation: </t>
  </si>
  <si>
    <t xml:space="preserve">II. Documentation + Calculation Requirements </t>
  </si>
  <si>
    <t>III. Qualifying Income</t>
  </si>
  <si>
    <r>
      <t xml:space="preserve">Obtain a copy of the Trust Agreement, the Trustee's Statement, or the Trust's federal income tax returns confirming the amount, frequency and type of income being received. </t>
    </r>
    <r>
      <rPr>
        <b/>
        <i/>
        <sz val="11"/>
        <color theme="5"/>
        <rFont val="Calibri"/>
        <family val="2"/>
        <scheme val="minor"/>
      </rPr>
      <t>Note: A borrower who is also a trustee may not supply the Trustee's Statement</t>
    </r>
  </si>
  <si>
    <t>B3-3.1-01 General Income Information in FNMA Selling Guide</t>
  </si>
  <si>
    <t>IS QUALIFYING EXCEPTION MET? (AT LEAST ONE ANSWER ABOVE = "YES"):</t>
  </si>
  <si>
    <t>Was the rental property out of service for an extended period for some other situation that warrants an exception to use a lease agreement? (Management approval is required)</t>
  </si>
  <si>
    <t xml:space="preserve">FNMA Guidance RE: Income Trending: </t>
  </si>
  <si>
    <t>-  If the trend in the amount of income is stable or increasing, the income 
    amount should be averaged</t>
  </si>
  <si>
    <t>-  If the trend was declining, but has since stabilized and there is no reason to 
    believe that the borrower will not continue to be employed at the current 
    level, the current, lower amount of variable income must be used.</t>
  </si>
  <si>
    <t>-  If the trend is declining, the income may not be stable. Additional analysis
     must be conducted to determine if any variable income should be used, but
     in no instance may it be averaged over the period when the declination
     occurred</t>
  </si>
  <si>
    <t>I. DOCUMENTING RENTAL INCOME FROM SUBJECT PROPERTY</t>
  </si>
  <si>
    <t>II. DOCUMENTING RENTAL INCOME FROM PROPERTY OTHER THAN THE SUBJECT</t>
  </si>
  <si>
    <t>IV. Determining the Amount Used to Qualify (Calculating Monthly Rental Income or Loss)</t>
  </si>
  <si>
    <t xml:space="preserve">V: NOTES - How to Establish a History of Property Management Experience </t>
  </si>
  <si>
    <t>A.</t>
  </si>
  <si>
    <t>Does the borrower's most recent signed tax return include the REO on Schedule E?</t>
  </si>
  <si>
    <r>
      <t xml:space="preserve">III. Reconciling Partial or No Rental History on Tax Returns (Determining </t>
    </r>
    <r>
      <rPr>
        <b/>
        <sz val="16"/>
        <color rgb="FFFFFF00"/>
        <rFont val="Calibri"/>
        <family val="2"/>
        <scheme val="minor"/>
      </rPr>
      <t>Qualifying Exception</t>
    </r>
    <r>
      <rPr>
        <b/>
        <sz val="16"/>
        <color theme="0"/>
        <rFont val="Calibri"/>
        <family val="2"/>
        <scheme val="minor"/>
      </rPr>
      <t>)</t>
    </r>
  </si>
  <si>
    <t>Does the borrower have at least one year of receiving rental income from the related property or documented property management experience?</t>
  </si>
  <si>
    <t>*Test for NO/YES combo (borrower doesn't have principal residence or housing expense but has at least 1 year of experience and existing property has been owned &gt; 1 year?</t>
  </si>
  <si>
    <t>(This section will be hidden)</t>
  </si>
  <si>
    <t>CONDITIONAL FORMATTING DRIVER FOR SECTION IV:</t>
  </si>
  <si>
    <r>
      <t xml:space="preserve">Copies of the current lease agreement(s) may be substituted for most recent signed federal income tax return (Schedule 1 and Schedule E) if the borrower can document a </t>
    </r>
    <r>
      <rPr>
        <b/>
        <sz val="11"/>
        <color rgb="FFFF0000"/>
        <rFont val="Calibri"/>
        <family val="2"/>
        <scheme val="minor"/>
      </rPr>
      <t>Qualifying Exception</t>
    </r>
    <r>
      <rPr>
        <sz val="11"/>
        <rFont val="Calibri"/>
        <family val="2"/>
        <scheme val="minor"/>
      </rPr>
      <t>. This policy may be applied to refinances of a subject rental property or to other rental properties owned by the borrower:</t>
    </r>
  </si>
  <si>
    <t>*if all nos and question 4 is also a no - rental income cannot be used (unless on tax return - wordsmith)</t>
  </si>
  <si>
    <t>*combo for "NO/YES: language can be "is new or newly placed in service for less than 1 year?"</t>
  </si>
  <si>
    <r>
      <rPr>
        <b/>
        <sz val="11"/>
        <color theme="1"/>
        <rFont val="Calibri"/>
        <family val="2"/>
        <scheme val="minor"/>
      </rPr>
      <t>Nonrecurring</t>
    </r>
    <r>
      <rPr>
        <sz val="11"/>
        <color theme="1"/>
        <rFont val="Calibri"/>
        <family val="2"/>
        <scheme val="minor"/>
      </rPr>
      <t xml:space="preserve"> Other (Income) Loss</t>
    </r>
    <r>
      <rPr>
        <i/>
        <sz val="8"/>
        <color theme="1"/>
        <rFont val="Calibri"/>
        <family val="2"/>
        <scheme val="minor"/>
      </rPr>
      <t xml:space="preserve"> (Line 5)</t>
    </r>
  </si>
  <si>
    <r>
      <t xml:space="preserve">Most Recent Tax Year </t>
    </r>
    <r>
      <rPr>
        <b/>
        <i/>
        <sz val="11"/>
        <rFont val="Calibri"/>
        <family val="2"/>
      </rPr>
      <t>→</t>
    </r>
  </si>
  <si>
    <t>Total Annual Income</t>
  </si>
  <si>
    <t>Input Effective Income:</t>
  </si>
  <si>
    <t>AK, AZ, CA, CO, HI, ID, MT, MN, NM, NV, OR, UT, WA, WY</t>
  </si>
  <si>
    <t>January 2025 v.1.0 (KP)</t>
  </si>
  <si>
    <r>
      <t xml:space="preserve">W2 Income for </t>
    </r>
    <r>
      <rPr>
        <b/>
        <sz val="11"/>
        <rFont val="Calibri"/>
        <family val="2"/>
        <scheme val="minor"/>
      </rPr>
      <t>2024</t>
    </r>
  </si>
  <si>
    <t>2025 YTD MO AVG</t>
  </si>
  <si>
    <r>
      <t xml:space="preserve">Unreimbursed Emp Exp </t>
    </r>
    <r>
      <rPr>
        <sz val="9"/>
        <rFont val="Calibri"/>
        <family val="2"/>
        <scheme val="minor"/>
      </rPr>
      <t>(Line 11 Schedule 1)</t>
    </r>
  </si>
  <si>
    <t>I. Basic Questions</t>
  </si>
  <si>
    <t>Subject</t>
  </si>
  <si>
    <t>2</t>
  </si>
  <si>
    <t>Is rental income being derived from a subject property or a non-subject property?</t>
  </si>
  <si>
    <t>1-4 Unit Investment</t>
  </si>
  <si>
    <t>2-4 Unit Primary</t>
  </si>
  <si>
    <t>1-Unit Primary w/ ADU</t>
  </si>
  <si>
    <t>Convert Prim. to Inv.</t>
  </si>
  <si>
    <t>II. Required Documentation</t>
  </si>
  <si>
    <t>The following documents are required for this scenario:</t>
  </si>
  <si>
    <t>III. Determining Max Allowable Rental Income + Limits on Use of Rental Income</t>
  </si>
  <si>
    <t>1</t>
  </si>
  <si>
    <t>3</t>
  </si>
  <si>
    <t>Does each borrower currently own a Primary Residence OR have current rental house payment documented as per guidelines?</t>
  </si>
  <si>
    <t>4</t>
  </si>
  <si>
    <t>Does at least one borrower have at least 1 year of investment property management experience?</t>
  </si>
  <si>
    <t>5</t>
  </si>
  <si>
    <t>Is this a Refinance or a Purchase transaction?</t>
  </si>
  <si>
    <t>6</t>
  </si>
  <si>
    <t>For additional Info, refer to FHLMC Guidelines:</t>
  </si>
  <si>
    <t>https://guide.freddiemac.com/app/guide/section/5306.1</t>
  </si>
  <si>
    <t>Was the property purchased or placed in service in the current calendar year? (If Subject Purchase, answer "YES")</t>
  </si>
  <si>
    <t>What is the property type? (1-4 Investment, 2-4 Primary, 1-Unit Primary w/ ADU or Aide, or Conversion of Primary to Investment?</t>
  </si>
  <si>
    <t>Max allowable income amounts are based on this scenario:</t>
  </si>
  <si>
    <t>Named Ranges for Dependent Drop-Down Lists</t>
  </si>
  <si>
    <t>Name</t>
  </si>
  <si>
    <t>Range Address</t>
  </si>
  <si>
    <t>B2:B3</t>
  </si>
  <si>
    <t>D2:D3</t>
  </si>
  <si>
    <t>C2</t>
  </si>
  <si>
    <t>NonSubject</t>
  </si>
  <si>
    <t>NA</t>
  </si>
  <si>
    <t>Non_Subject</t>
  </si>
  <si>
    <t>C3:C4</t>
  </si>
  <si>
    <t>Monthly Gross Rental Income (Loss)</t>
  </si>
  <si>
    <t>Conv</t>
  </si>
  <si>
    <t>C3</t>
  </si>
  <si>
    <r>
      <t xml:space="preserve">+ Business Mileage </t>
    </r>
    <r>
      <rPr>
        <i/>
        <sz val="10"/>
        <rFont val="Calibri"/>
        <family val="2"/>
        <scheme val="minor"/>
      </rPr>
      <t>(Part IV Sch C OR Form 4562 Line #30)</t>
    </r>
  </si>
  <si>
    <t>Years</t>
  </si>
  <si>
    <t>Depreciation based on year and mileage:</t>
  </si>
  <si>
    <r>
      <t xml:space="preserve">ONLY the depreciated portion of </t>
    </r>
    <r>
      <rPr>
        <b/>
        <i/>
        <sz val="10"/>
        <color rgb="FFFF0000"/>
        <rFont val="Calibri"/>
        <family val="2"/>
        <scheme val="minor"/>
      </rPr>
      <t>BUSINESS MILEAGE</t>
    </r>
    <r>
      <rPr>
        <i/>
        <sz val="10"/>
        <color rgb="FFFF0000"/>
        <rFont val="Calibri"/>
        <family val="2"/>
        <scheme val="minor"/>
      </rPr>
      <t xml:space="preserve"> may be added back</t>
    </r>
  </si>
  <si>
    <t>January 2026 v.1.0 (KP)</t>
  </si>
  <si>
    <r>
      <rPr>
        <b/>
        <sz val="11"/>
        <rFont val="Calibri"/>
        <family val="2"/>
        <scheme val="minor"/>
      </rPr>
      <t>2026</t>
    </r>
    <r>
      <rPr>
        <sz val="11"/>
        <rFont val="Calibri"/>
        <family val="2"/>
        <scheme val="minor"/>
      </rPr>
      <t xml:space="preserve"> YTD</t>
    </r>
  </si>
  <si>
    <r>
      <t xml:space="preserve">W2 Income for </t>
    </r>
    <r>
      <rPr>
        <b/>
        <sz val="11"/>
        <rFont val="Calibri"/>
        <family val="2"/>
        <scheme val="minor"/>
      </rPr>
      <t>2025</t>
    </r>
  </si>
  <si>
    <t>2026 YTD &amp; 2025 W2 MONTHLY AVERAGE</t>
  </si>
  <si>
    <t>2025 &amp; 2024 W2 MONTHLY AVERAGE</t>
  </si>
  <si>
    <t>2026 YTD, 2025 &amp; 2024 W2 MONTHLY AVERAGE</t>
  </si>
  <si>
    <r>
      <t>2026</t>
    </r>
    <r>
      <rPr>
        <sz val="11"/>
        <rFont val="Calibri"/>
        <family val="2"/>
        <scheme val="minor"/>
      </rPr>
      <t xml:space="preserve"> YTD</t>
    </r>
  </si>
  <si>
    <t>2026 YTD AND 2025 W2 MONTHLY AVERAGE</t>
  </si>
  <si>
    <t>2025 AND 2024 W2 MONTHLY AVERAGE</t>
  </si>
  <si>
    <t>2026 YTD, 2025 AND 2024 W2 MONTHLY AVERAGE</t>
  </si>
  <si>
    <t>2026 YTD MO AVG</t>
  </si>
  <si>
    <t>2026 YTD</t>
  </si>
  <si>
    <t>2026 YTD + 2025 AVG</t>
  </si>
  <si>
    <t>2026 + 2025 + 2024 AVG</t>
  </si>
  <si>
    <t>2025 + 2024 AVG</t>
  </si>
  <si>
    <r>
      <t xml:space="preserve">Standard Mileage Rate treated as deprecation: </t>
    </r>
    <r>
      <rPr>
        <b/>
        <sz val="11"/>
        <color rgb="FFFF0000"/>
        <rFont val="Calibri"/>
        <family val="2"/>
      </rPr>
      <t>2022 = 0.26₵</t>
    </r>
    <r>
      <rPr>
        <b/>
        <sz val="11"/>
        <color theme="1"/>
        <rFont val="Calibri"/>
        <family val="2"/>
      </rPr>
      <t>,</t>
    </r>
    <r>
      <rPr>
        <b/>
        <sz val="11"/>
        <color theme="9" tint="-0.249977111117893"/>
        <rFont val="Calibri"/>
        <family val="2"/>
      </rPr>
      <t xml:space="preserve"> 2023 = 0.28₵,</t>
    </r>
    <r>
      <rPr>
        <b/>
        <sz val="11"/>
        <color rgb="FF00B050"/>
        <rFont val="Calibri"/>
        <family val="2"/>
      </rPr>
      <t xml:space="preserve"> 2024 = 0.30₵</t>
    </r>
    <r>
      <rPr>
        <b/>
        <sz val="11"/>
        <color rgb="FF0070C0"/>
        <rFont val="Calibri"/>
        <family val="2"/>
      </rPr>
      <t>, 2025 = 0.33₵</t>
    </r>
  </si>
  <si>
    <t>2026 YTD Pay</t>
  </si>
  <si>
    <r>
      <rPr>
        <b/>
        <i/>
        <sz val="9"/>
        <color theme="9" tint="-0.249977111117893"/>
        <rFont val="Calibri"/>
        <family val="2"/>
      </rPr>
      <t>2023 = .28₵</t>
    </r>
    <r>
      <rPr>
        <b/>
        <i/>
        <sz val="9"/>
        <color rgb="FF00B050"/>
        <rFont val="Calibri"/>
        <family val="2"/>
      </rPr>
      <t xml:space="preserve"> </t>
    </r>
    <r>
      <rPr>
        <b/>
        <i/>
        <sz val="9"/>
        <color theme="1"/>
        <rFont val="Calibri"/>
        <family val="2"/>
      </rPr>
      <t xml:space="preserve">/ </t>
    </r>
    <r>
      <rPr>
        <b/>
        <i/>
        <sz val="9"/>
        <color rgb="FF00B050"/>
        <rFont val="Calibri"/>
        <family val="2"/>
      </rPr>
      <t>2024 = .30₵</t>
    </r>
    <r>
      <rPr>
        <b/>
        <i/>
        <sz val="9"/>
        <color theme="1"/>
        <rFont val="Calibri"/>
        <family val="2"/>
      </rPr>
      <t xml:space="preserve"> /</t>
    </r>
    <r>
      <rPr>
        <b/>
        <i/>
        <sz val="9"/>
        <color rgb="FF00B050"/>
        <rFont val="Calibri"/>
        <family val="2"/>
      </rPr>
      <t xml:space="preserve"> </t>
    </r>
    <r>
      <rPr>
        <b/>
        <i/>
        <sz val="9"/>
        <color rgb="FF0070C0"/>
        <rFont val="Calibri"/>
        <family val="2"/>
      </rPr>
      <t>2025 .33₵</t>
    </r>
  </si>
  <si>
    <t>Obtain 2025 &amp; 2024 1040 Tax Returns with all schedules including schedule C along with 2026 P&amp;L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</si>
</sst>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
    <numFmt numFmtId="165" formatCode="0.000"/>
    <numFmt numFmtId="166" formatCode="_(&quot;$&quot;* #,##0.00_);_(&quot;$&quot;* \(#,##0.00\);_(&quot;$&quot;* &quot;-&quot;_);_(@_)"/>
    <numFmt numFmtId="167" formatCode="m/d/yy;@"/>
    <numFmt numFmtId="168" formatCode="mm/dd/yy;@"/>
  </numFmts>
  <fonts count="127" x14ac:knownFonts="1">
    <font>
      <sz val="11"/>
      <color theme="1"/>
      <name val="Calibri"/>
      <family val="2"/>
      <scheme val="minor"/>
    </font>
    <font>
      <sz val="10"/>
      <name val="Arial"/>
      <family val="2"/>
    </font>
    <font>
      <b/>
      <sz val="16"/>
      <name val="Calibri"/>
      <family val="2"/>
      <scheme val="minor"/>
    </font>
    <font>
      <b/>
      <sz val="12"/>
      <name val="Calibri"/>
      <family val="2"/>
      <scheme val="minor"/>
    </font>
    <font>
      <i/>
      <sz val="10"/>
      <name val="Calibri"/>
      <family val="2"/>
      <scheme val="minor"/>
    </font>
    <font>
      <b/>
      <i/>
      <sz val="10"/>
      <name val="Calibri"/>
      <family val="2"/>
      <scheme val="minor"/>
    </font>
    <font>
      <b/>
      <sz val="10"/>
      <name val="Calibri"/>
      <family val="2"/>
      <scheme val="minor"/>
    </font>
    <font>
      <b/>
      <i/>
      <u/>
      <sz val="10"/>
      <name val="Calibri"/>
      <family val="2"/>
      <scheme val="minor"/>
    </font>
    <font>
      <sz val="11"/>
      <name val="Calibri"/>
      <family val="2"/>
      <scheme val="minor"/>
    </font>
    <font>
      <sz val="10"/>
      <name val="Calibri"/>
      <family val="2"/>
      <scheme val="minor"/>
    </font>
    <font>
      <b/>
      <sz val="11"/>
      <name val="Calibri"/>
      <family val="2"/>
      <scheme val="minor"/>
    </font>
    <font>
      <b/>
      <sz val="11"/>
      <color rgb="FFFF0000"/>
      <name val="Calibri"/>
      <family val="2"/>
      <scheme val="minor"/>
    </font>
    <font>
      <b/>
      <sz val="14"/>
      <name val="Calibri"/>
      <family val="2"/>
      <scheme val="minor"/>
    </font>
    <font>
      <sz val="12"/>
      <name val="Calibri"/>
      <family val="2"/>
      <scheme val="minor"/>
    </font>
    <font>
      <b/>
      <sz val="8"/>
      <name val="Calibri"/>
      <family val="2"/>
      <scheme val="minor"/>
    </font>
    <font>
      <sz val="8"/>
      <name val="Calibri"/>
      <family val="2"/>
      <scheme val="minor"/>
    </font>
    <font>
      <b/>
      <i/>
      <sz val="11"/>
      <name val="Calibri"/>
      <family val="2"/>
      <scheme val="minor"/>
    </font>
    <font>
      <b/>
      <i/>
      <sz val="11"/>
      <color indexed="61"/>
      <name val="Calibri"/>
      <family val="2"/>
      <scheme val="minor"/>
    </font>
    <font>
      <sz val="16"/>
      <name val="Calibri"/>
      <family val="2"/>
      <scheme val="minor"/>
    </font>
    <font>
      <b/>
      <i/>
      <sz val="11"/>
      <color theme="1"/>
      <name val="Calibri"/>
      <family val="2"/>
      <scheme val="minor"/>
    </font>
    <font>
      <b/>
      <sz val="11"/>
      <color theme="1"/>
      <name val="Calibri"/>
      <family val="2"/>
      <scheme val="minor"/>
    </font>
    <font>
      <sz val="11"/>
      <color rgb="FFFF0000"/>
      <name val="Calibri"/>
      <family val="2"/>
      <scheme val="minor"/>
    </font>
    <font>
      <i/>
      <sz val="10"/>
      <color rgb="FFFF0000"/>
      <name val="Calibri"/>
      <family val="2"/>
      <scheme val="minor"/>
    </font>
    <font>
      <b/>
      <sz val="10"/>
      <color rgb="FFFF0000"/>
      <name val="Calibri"/>
      <family val="2"/>
      <scheme val="minor"/>
    </font>
    <font>
      <sz val="10"/>
      <color rgb="FFFF0000"/>
      <name val="Calibri"/>
      <family val="2"/>
      <scheme val="minor"/>
    </font>
    <font>
      <sz val="9"/>
      <color rgb="FFFF0000"/>
      <name val="Calibri"/>
      <family val="2"/>
      <scheme val="minor"/>
    </font>
    <font>
      <i/>
      <sz val="10"/>
      <color theme="1"/>
      <name val="Calibri"/>
      <family val="2"/>
      <scheme val="minor"/>
    </font>
    <font>
      <sz val="9"/>
      <color theme="1"/>
      <name val="Calibri"/>
      <family val="2"/>
      <scheme val="minor"/>
    </font>
    <font>
      <i/>
      <sz val="11"/>
      <name val="Calibri"/>
      <family val="2"/>
      <scheme val="minor"/>
    </font>
    <font>
      <sz val="10"/>
      <color theme="1"/>
      <name val="Calibri"/>
      <family val="2"/>
      <scheme val="minor"/>
    </font>
    <font>
      <sz val="9"/>
      <color theme="1"/>
      <name val="Calibri"/>
      <family val="2"/>
    </font>
    <font>
      <sz val="8"/>
      <color rgb="FFFF0000"/>
      <name val="Calibri"/>
      <family val="2"/>
      <scheme val="minor"/>
    </font>
    <font>
      <b/>
      <sz val="12"/>
      <color theme="1"/>
      <name val="Calibri"/>
      <family val="2"/>
      <scheme val="minor"/>
    </font>
    <font>
      <b/>
      <sz val="9"/>
      <color indexed="81"/>
      <name val="Tahoma"/>
      <family val="2"/>
    </font>
    <font>
      <i/>
      <sz val="9"/>
      <color rgb="FFFF0000"/>
      <name val="Calibri"/>
      <family val="2"/>
      <scheme val="minor"/>
    </font>
    <font>
      <i/>
      <sz val="11"/>
      <color theme="1"/>
      <name val="Calibri"/>
      <family val="2"/>
      <scheme val="minor"/>
    </font>
    <font>
      <b/>
      <sz val="10"/>
      <color theme="1"/>
      <name val="Calibri"/>
      <family val="2"/>
      <scheme val="minor"/>
    </font>
    <font>
      <sz val="10"/>
      <color theme="1"/>
      <name val="Cambria"/>
      <family val="1"/>
    </font>
    <font>
      <sz val="10"/>
      <color theme="1"/>
      <name val="Calibri"/>
      <family val="2"/>
    </font>
    <font>
      <i/>
      <u/>
      <sz val="10"/>
      <color theme="1"/>
      <name val="Calibri"/>
      <family val="2"/>
      <scheme val="minor"/>
    </font>
    <font>
      <b/>
      <i/>
      <sz val="10"/>
      <color theme="1"/>
      <name val="Calibri"/>
      <family val="2"/>
      <scheme val="minor"/>
    </font>
    <font>
      <sz val="9"/>
      <color indexed="81"/>
      <name val="Calibri"/>
      <family val="2"/>
      <scheme val="minor"/>
    </font>
    <font>
      <b/>
      <sz val="9"/>
      <color indexed="81"/>
      <name val="Calibri"/>
      <family val="2"/>
      <scheme val="minor"/>
    </font>
    <font>
      <sz val="10"/>
      <color indexed="81"/>
      <name val="Calibri"/>
      <family val="2"/>
      <scheme val="minor"/>
    </font>
    <font>
      <u/>
      <sz val="10"/>
      <color theme="1"/>
      <name val="Calibri"/>
      <family val="2"/>
      <scheme val="minor"/>
    </font>
    <font>
      <b/>
      <i/>
      <sz val="12"/>
      <name val="Calibri"/>
      <family val="2"/>
      <scheme val="minor"/>
    </font>
    <font>
      <sz val="11"/>
      <color theme="0"/>
      <name val="Calibri"/>
      <family val="2"/>
      <scheme val="minor"/>
    </font>
    <font>
      <b/>
      <sz val="10"/>
      <color theme="1"/>
      <name val="Times New Roman"/>
      <family val="1"/>
    </font>
    <font>
      <sz val="9"/>
      <color indexed="81"/>
      <name val="Tahoma"/>
      <family val="2"/>
    </font>
    <font>
      <b/>
      <sz val="10"/>
      <color indexed="81"/>
      <name val="Tahoma"/>
      <family val="2"/>
    </font>
    <font>
      <i/>
      <sz val="11"/>
      <color rgb="FFFF0000"/>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b/>
      <i/>
      <sz val="11"/>
      <color rgb="FF7030A0"/>
      <name val="Calibri"/>
      <family val="2"/>
      <scheme val="minor"/>
    </font>
    <font>
      <sz val="11"/>
      <color theme="1"/>
      <name val="Calibri"/>
      <family val="2"/>
      <scheme val="minor"/>
    </font>
    <font>
      <i/>
      <sz val="12"/>
      <color theme="1"/>
      <name val="Calibri"/>
      <family val="2"/>
      <scheme val="minor"/>
    </font>
    <font>
      <sz val="8"/>
      <color theme="1"/>
      <name val="Calibri"/>
      <family val="2"/>
      <scheme val="minor"/>
    </font>
    <font>
      <i/>
      <sz val="8"/>
      <name val="Calibri"/>
      <family val="2"/>
      <scheme val="minor"/>
    </font>
    <font>
      <b/>
      <i/>
      <sz val="12"/>
      <color indexed="10"/>
      <name val="Segoe UI"/>
      <family val="2"/>
    </font>
    <font>
      <b/>
      <i/>
      <sz val="10"/>
      <color rgb="FF7030A0"/>
      <name val="Calibri"/>
      <family val="2"/>
      <scheme val="minor"/>
    </font>
    <font>
      <i/>
      <sz val="9"/>
      <color theme="1"/>
      <name val="Calibri"/>
      <family val="2"/>
      <scheme val="minor"/>
    </font>
    <font>
      <b/>
      <sz val="8"/>
      <color theme="1"/>
      <name val="Calibri"/>
      <family val="2"/>
      <scheme val="minor"/>
    </font>
    <font>
      <i/>
      <sz val="8"/>
      <color theme="1"/>
      <name val="Calibri"/>
      <family val="2"/>
      <scheme val="minor"/>
    </font>
    <font>
      <b/>
      <i/>
      <sz val="8"/>
      <name val="Calibri"/>
      <family val="2"/>
      <scheme val="minor"/>
    </font>
    <font>
      <i/>
      <sz val="9"/>
      <name val="Calibri"/>
      <family val="2"/>
      <scheme val="minor"/>
    </font>
    <font>
      <b/>
      <i/>
      <sz val="10"/>
      <color rgb="FFFF0000"/>
      <name val="Calibri"/>
      <family val="2"/>
      <scheme val="minor"/>
    </font>
    <font>
      <i/>
      <sz val="8"/>
      <color rgb="FFFF0000"/>
      <name val="Calibri"/>
      <family val="2"/>
      <scheme val="minor"/>
    </font>
    <font>
      <b/>
      <i/>
      <sz val="8"/>
      <color rgb="FFFF0000"/>
      <name val="Calibri"/>
      <family val="2"/>
      <scheme val="minor"/>
    </font>
    <font>
      <b/>
      <sz val="16"/>
      <color theme="1"/>
      <name val="Calibri"/>
      <family val="2"/>
      <scheme val="minor"/>
    </font>
    <font>
      <sz val="18"/>
      <color theme="1"/>
      <name val="Calibri"/>
      <family val="2"/>
      <scheme val="minor"/>
    </font>
    <font>
      <i/>
      <sz val="14"/>
      <color theme="1"/>
      <name val="Calibri"/>
      <family val="2"/>
      <scheme val="minor"/>
    </font>
    <font>
      <sz val="20"/>
      <color theme="1"/>
      <name val="Calibri"/>
      <family val="2"/>
      <scheme val="minor"/>
    </font>
    <font>
      <sz val="22"/>
      <color theme="1"/>
      <name val="Calibri"/>
      <family val="2"/>
      <scheme val="minor"/>
    </font>
    <font>
      <sz val="16"/>
      <color theme="1"/>
      <name val="Calibri"/>
      <family val="2"/>
      <scheme val="minor"/>
    </font>
    <font>
      <sz val="12"/>
      <color theme="1"/>
      <name val="Calibri"/>
      <family val="2"/>
      <scheme val="minor"/>
    </font>
    <font>
      <sz val="14"/>
      <color rgb="FFFF0000"/>
      <name val="Calibri"/>
      <family val="2"/>
      <scheme val="minor"/>
    </font>
    <font>
      <b/>
      <sz val="9"/>
      <color theme="1"/>
      <name val="Calibri"/>
      <family val="2"/>
      <scheme val="minor"/>
    </font>
    <font>
      <sz val="14"/>
      <name val="Calibri"/>
      <family val="2"/>
      <scheme val="minor"/>
    </font>
    <font>
      <b/>
      <sz val="11"/>
      <color theme="1"/>
      <name val="Calibri"/>
      <family val="2"/>
    </font>
    <font>
      <sz val="9"/>
      <name val="Calibri"/>
      <family val="2"/>
      <scheme val="minor"/>
    </font>
    <font>
      <b/>
      <sz val="18"/>
      <color theme="1"/>
      <name val="Calibri"/>
      <family val="2"/>
      <scheme val="minor"/>
    </font>
    <font>
      <i/>
      <sz val="12"/>
      <name val="Calibri"/>
      <family val="2"/>
      <scheme val="minor"/>
    </font>
    <font>
      <b/>
      <sz val="11"/>
      <name val="Calibri"/>
      <family val="2"/>
    </font>
    <font>
      <b/>
      <sz val="10"/>
      <name val="Calibri"/>
      <family val="2"/>
    </font>
    <font>
      <b/>
      <sz val="9"/>
      <name val="Calibri"/>
      <family val="2"/>
      <scheme val="minor"/>
    </font>
    <font>
      <b/>
      <sz val="9"/>
      <name val="Calibri"/>
      <family val="2"/>
    </font>
    <font>
      <b/>
      <sz val="10"/>
      <color theme="1"/>
      <name val="Calibri"/>
      <family val="2"/>
    </font>
    <font>
      <sz val="8"/>
      <color rgb="FF000000"/>
      <name val="Segoe UI"/>
      <family val="2"/>
    </font>
    <font>
      <b/>
      <sz val="11"/>
      <color rgb="FFFF0000"/>
      <name val="Calibri"/>
      <family val="2"/>
    </font>
    <font>
      <b/>
      <sz val="11"/>
      <color theme="9" tint="-0.249977111117893"/>
      <name val="Calibri"/>
      <family val="2"/>
    </font>
    <font>
      <b/>
      <sz val="11"/>
      <color rgb="FF00B050"/>
      <name val="Calibri"/>
      <family val="2"/>
    </font>
    <font>
      <b/>
      <sz val="11"/>
      <color rgb="FF0070C0"/>
      <name val="Calibri"/>
      <family val="2"/>
    </font>
    <font>
      <b/>
      <sz val="11"/>
      <color rgb="FFFF33CC"/>
      <name val="Calibri"/>
      <family val="2"/>
      <scheme val="minor"/>
    </font>
    <font>
      <b/>
      <i/>
      <sz val="11"/>
      <color rgb="FFFF0000"/>
      <name val="Calibri"/>
      <family val="2"/>
      <scheme val="minor"/>
    </font>
    <font>
      <u/>
      <sz val="11"/>
      <color theme="10"/>
      <name val="Calibri"/>
      <family val="2"/>
      <scheme val="minor"/>
    </font>
    <font>
      <u/>
      <sz val="12"/>
      <color theme="10"/>
      <name val="Calibri"/>
      <family val="2"/>
      <scheme val="minor"/>
    </font>
    <font>
      <u/>
      <sz val="13"/>
      <color theme="10"/>
      <name val="Calibri"/>
      <family val="2"/>
      <scheme val="minor"/>
    </font>
    <font>
      <b/>
      <sz val="11"/>
      <color theme="0"/>
      <name val="Calibri"/>
      <family val="2"/>
      <scheme val="minor"/>
    </font>
    <font>
      <b/>
      <i/>
      <sz val="11"/>
      <color theme="0"/>
      <name val="Calibri"/>
      <family val="2"/>
      <scheme val="minor"/>
    </font>
    <font>
      <b/>
      <sz val="16"/>
      <color rgb="FF0070C0"/>
      <name val="Calibri"/>
      <family val="2"/>
      <scheme val="minor"/>
    </font>
    <font>
      <b/>
      <sz val="16"/>
      <color theme="8" tint="-0.249977111117893"/>
      <name val="Calibri"/>
      <family val="2"/>
      <scheme val="minor"/>
    </font>
    <font>
      <b/>
      <sz val="20"/>
      <color theme="1"/>
      <name val="Calibri"/>
      <family val="2"/>
      <scheme val="minor"/>
    </font>
    <font>
      <b/>
      <sz val="16"/>
      <color theme="0"/>
      <name val="Calibri"/>
      <family val="2"/>
      <scheme val="minor"/>
    </font>
    <font>
      <b/>
      <u/>
      <sz val="11"/>
      <color theme="1"/>
      <name val="Calibri"/>
      <family val="2"/>
      <scheme val="minor"/>
    </font>
    <font>
      <b/>
      <u/>
      <sz val="11"/>
      <color rgb="FFFF0000"/>
      <name val="Calibri"/>
      <family val="2"/>
      <scheme val="minor"/>
    </font>
    <font>
      <i/>
      <sz val="11"/>
      <color theme="0" tint="-4.9989318521683403E-2"/>
      <name val="Calibri"/>
      <family val="2"/>
      <scheme val="minor"/>
    </font>
    <font>
      <b/>
      <sz val="14"/>
      <color theme="0"/>
      <name val="Calibri"/>
      <family val="2"/>
      <scheme val="minor"/>
    </font>
    <font>
      <sz val="11"/>
      <color rgb="FFFF33CC"/>
      <name val="Calibri"/>
      <family val="2"/>
      <scheme val="minor"/>
    </font>
    <font>
      <b/>
      <i/>
      <sz val="11"/>
      <color theme="5"/>
      <name val="Calibri"/>
      <family val="2"/>
      <scheme val="minor"/>
    </font>
    <font>
      <u/>
      <sz val="11"/>
      <color theme="0"/>
      <name val="Calibri"/>
      <family val="2"/>
      <scheme val="minor"/>
    </font>
    <font>
      <b/>
      <i/>
      <sz val="11"/>
      <color theme="8" tint="-0.499984740745262"/>
      <name val="Calibri"/>
      <family val="2"/>
      <scheme val="minor"/>
    </font>
    <font>
      <i/>
      <sz val="11"/>
      <color rgb="FFC00000"/>
      <name val="Calibri"/>
      <family val="2"/>
      <scheme val="minor"/>
    </font>
    <font>
      <b/>
      <sz val="16"/>
      <color rgb="FFFFFF00"/>
      <name val="Calibri"/>
      <family val="2"/>
      <scheme val="minor"/>
    </font>
    <font>
      <b/>
      <i/>
      <sz val="12"/>
      <color theme="8" tint="-0.499984740745262"/>
      <name val="Calibri"/>
      <family val="2"/>
      <scheme val="minor"/>
    </font>
    <font>
      <i/>
      <sz val="11"/>
      <color rgb="FFFF33CC"/>
      <name val="Calibri"/>
      <family val="2"/>
      <scheme val="minor"/>
    </font>
    <font>
      <sz val="11"/>
      <color theme="0" tint="-4.9989318521683403E-2"/>
      <name val="Calibri"/>
      <family val="2"/>
      <scheme val="minor"/>
    </font>
    <font>
      <b/>
      <i/>
      <sz val="14"/>
      <color rgb="FFFF0000"/>
      <name val="Calibri"/>
      <family val="2"/>
      <scheme val="minor"/>
    </font>
    <font>
      <b/>
      <u/>
      <sz val="11"/>
      <color rgb="FF002060"/>
      <name val="Calibri"/>
      <family val="2"/>
      <scheme val="minor"/>
    </font>
    <font>
      <b/>
      <i/>
      <sz val="11"/>
      <name val="Calibri"/>
      <family val="2"/>
    </font>
    <font>
      <b/>
      <i/>
      <sz val="9"/>
      <color theme="1"/>
      <name val="Calibri"/>
      <family val="2"/>
    </font>
    <font>
      <b/>
      <i/>
      <sz val="9"/>
      <color theme="9" tint="-0.249977111117893"/>
      <name val="Calibri"/>
      <family val="2"/>
    </font>
    <font>
      <b/>
      <i/>
      <sz val="9"/>
      <color rgb="FF00B050"/>
      <name val="Calibri"/>
      <family val="2"/>
    </font>
    <font>
      <b/>
      <i/>
      <sz val="9"/>
      <color rgb="FF0070C0"/>
      <name val="Calibri"/>
      <family val="2"/>
    </font>
    <font>
      <i/>
      <sz val="11"/>
      <color rgb="FF002060"/>
      <name val="Calibri"/>
      <family val="2"/>
      <scheme val="minor"/>
    </font>
    <font>
      <b/>
      <sz val="16"/>
      <color rgb="FFFF33CC"/>
      <name val="Calibri"/>
      <family val="2"/>
      <scheme val="minor"/>
    </font>
    <font>
      <b/>
      <sz val="14"/>
      <color rgb="FFFF0000"/>
      <name val="Calibri"/>
      <family val="2"/>
      <scheme val="minor"/>
    </font>
  </fonts>
  <fills count="2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4"/>
        <bgColor indexed="64"/>
      </patternFill>
    </fill>
    <fill>
      <patternFill patternType="solid">
        <fgColor rgb="FF002060"/>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1" tint="0.49998474074526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ck">
        <color rgb="FFFF0000"/>
      </bottom>
      <diagonal/>
    </border>
    <border>
      <left/>
      <right/>
      <top style="thick">
        <color rgb="FFFF0000"/>
      </top>
      <bottom/>
      <diagonal/>
    </border>
    <border>
      <left/>
      <right style="thick">
        <color rgb="FFFF0000"/>
      </right>
      <top style="thick">
        <color rgb="FFFF0000"/>
      </top>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55" fillId="0" borderId="0" applyFont="0" applyFill="0" applyBorder="0" applyAlignment="0" applyProtection="0"/>
    <xf numFmtId="0" fontId="95" fillId="0" borderId="0" applyNumberFormat="0" applyFill="0" applyBorder="0" applyAlignment="0" applyProtection="0"/>
    <xf numFmtId="43" fontId="55" fillId="0" borderId="0" applyFont="0" applyFill="0" applyBorder="0" applyAlignment="0" applyProtection="0"/>
  </cellStyleXfs>
  <cellXfs count="1476">
    <xf numFmtId="0" fontId="0" fillId="0" borderId="0" xfId="0"/>
    <xf numFmtId="0" fontId="0" fillId="0" borderId="0" xfId="0"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2" borderId="0" xfId="0" applyFill="1" applyAlignment="1">
      <alignment vertical="center"/>
    </xf>
    <xf numFmtId="0" fontId="3" fillId="0" borderId="3" xfId="0" applyFont="1" applyBorder="1" applyAlignment="1">
      <alignment vertical="center"/>
    </xf>
    <xf numFmtId="44" fontId="5" fillId="0" borderId="0" xfId="2" applyFont="1" applyAlignment="1">
      <alignment horizontal="center" vertical="center"/>
    </xf>
    <xf numFmtId="0" fontId="6"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44" fontId="9" fillId="2" borderId="16" xfId="2" applyFont="1" applyFill="1" applyBorder="1" applyAlignment="1">
      <alignment vertical="center"/>
    </xf>
    <xf numFmtId="0" fontId="9" fillId="2" borderId="0" xfId="0" applyFont="1" applyFill="1" applyAlignment="1">
      <alignment horizontal="center" vertical="center"/>
    </xf>
    <xf numFmtId="44" fontId="8" fillId="0" borderId="0" xfId="2" applyFont="1" applyAlignment="1">
      <alignment vertical="center"/>
    </xf>
    <xf numFmtId="0" fontId="6" fillId="0" borderId="0" xfId="0" applyFont="1" applyAlignment="1">
      <alignment vertical="center"/>
    </xf>
    <xf numFmtId="0" fontId="0" fillId="0" borderId="6" xfId="0" applyBorder="1" applyAlignment="1">
      <alignment vertical="center"/>
    </xf>
    <xf numFmtId="0" fontId="8" fillId="0" borderId="0" xfId="0" applyFont="1" applyAlignment="1">
      <alignment vertical="center"/>
    </xf>
    <xf numFmtId="0" fontId="10" fillId="0" borderId="3" xfId="0" applyFont="1" applyBorder="1" applyAlignment="1">
      <alignment vertical="center" wrapText="1"/>
    </xf>
    <xf numFmtId="0" fontId="8" fillId="0" borderId="4" xfId="0" applyFont="1" applyBorder="1" applyAlignment="1">
      <alignment vertical="center"/>
    </xf>
    <xf numFmtId="44" fontId="8" fillId="0" borderId="0" xfId="0" applyNumberFormat="1" applyFont="1" applyAlignment="1">
      <alignment vertical="center"/>
    </xf>
    <xf numFmtId="0" fontId="8" fillId="0" borderId="6" xfId="0" applyFont="1" applyBorder="1" applyAlignment="1">
      <alignment vertical="center"/>
    </xf>
    <xf numFmtId="0" fontId="2" fillId="0" borderId="0" xfId="0" applyFont="1" applyAlignment="1">
      <alignment vertical="center" wrapText="1"/>
    </xf>
    <xf numFmtId="0" fontId="0" fillId="0" borderId="18" xfId="0" applyBorder="1"/>
    <xf numFmtId="0" fontId="0" fillId="0" borderId="4" xfId="0" applyBorder="1"/>
    <xf numFmtId="0" fontId="8" fillId="0" borderId="0" xfId="0" applyFont="1"/>
    <xf numFmtId="0" fontId="10" fillId="0" borderId="3" xfId="0" applyFont="1" applyBorder="1"/>
    <xf numFmtId="0" fontId="10" fillId="0" borderId="0" xfId="0" applyFont="1" applyAlignment="1">
      <alignment horizontal="center"/>
    </xf>
    <xf numFmtId="0" fontId="10" fillId="0" borderId="0" xfId="0" applyFont="1"/>
    <xf numFmtId="0" fontId="0" fillId="0" borderId="17" xfId="0" applyBorder="1"/>
    <xf numFmtId="0" fontId="0" fillId="0" borderId="3" xfId="0" applyBorder="1"/>
    <xf numFmtId="10" fontId="10" fillId="0" borderId="0" xfId="0" applyNumberFormat="1" applyFont="1" applyAlignment="1">
      <alignment horizontal="center"/>
    </xf>
    <xf numFmtId="7" fontId="8" fillId="0" borderId="0" xfId="2" applyNumberFormat="1" applyFont="1"/>
    <xf numFmtId="0" fontId="29" fillId="0" borderId="0" xfId="0" applyFont="1" applyAlignment="1">
      <alignment vertical="center"/>
    </xf>
    <xf numFmtId="0" fontId="10" fillId="0" borderId="0" xfId="0" applyFont="1" applyAlignment="1">
      <alignment vertical="center"/>
    </xf>
    <xf numFmtId="0" fontId="2" fillId="0" borderId="4" xfId="0" applyFont="1" applyBorder="1" applyAlignment="1">
      <alignment vertical="center" wrapText="1"/>
    </xf>
    <xf numFmtId="0" fontId="8" fillId="0" borderId="0" xfId="0" applyFont="1"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20" fillId="0" borderId="4" xfId="0" quotePrefix="1" applyFont="1" applyBorder="1" applyAlignment="1">
      <alignment horizontal="center" vertical="center"/>
    </xf>
    <xf numFmtId="0" fontId="0" fillId="0" borderId="5" xfId="0" applyBorder="1"/>
    <xf numFmtId="0" fontId="0" fillId="0" borderId="7" xfId="0" applyBorder="1"/>
    <xf numFmtId="0" fontId="20" fillId="0" borderId="0" xfId="0" applyFont="1"/>
    <xf numFmtId="0" fontId="29" fillId="0" borderId="0" xfId="0" applyFont="1" applyAlignment="1">
      <alignment horizontal="right" vertical="center"/>
    </xf>
    <xf numFmtId="44" fontId="8" fillId="0" borderId="1" xfId="2" applyFont="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2" fillId="0" borderId="0" xfId="0" applyFont="1" applyAlignment="1">
      <alignment horizontal="center" vertical="center" wrapText="1"/>
    </xf>
    <xf numFmtId="44" fontId="8" fillId="0" borderId="1" xfId="0" applyNumberFormat="1" applyFont="1" applyBorder="1" applyAlignment="1" applyProtection="1">
      <alignment horizontal="center" vertical="center"/>
      <protection locked="0"/>
    </xf>
    <xf numFmtId="44" fontId="8" fillId="0" borderId="1" xfId="0" applyNumberFormat="1" applyFont="1" applyBorder="1" applyAlignment="1" applyProtection="1">
      <alignment horizontal="center"/>
      <protection locked="0"/>
    </xf>
    <xf numFmtId="44" fontId="0" fillId="0" borderId="1" xfId="0" applyNumberFormat="1" applyBorder="1" applyAlignment="1" applyProtection="1">
      <alignment horizontal="left" vertical="center"/>
      <protection locked="0"/>
    </xf>
    <xf numFmtId="44" fontId="8" fillId="0" borderId="1" xfId="0" applyNumberFormat="1" applyFont="1" applyBorder="1" applyAlignment="1" applyProtection="1">
      <alignment horizontal="left" vertical="center"/>
      <protection locked="0"/>
    </xf>
    <xf numFmtId="44" fontId="8" fillId="0" borderId="25" xfId="0" applyNumberFormat="1" applyFont="1" applyBorder="1" applyAlignment="1" applyProtection="1">
      <alignment horizontal="left" vertical="center"/>
      <protection locked="0"/>
    </xf>
    <xf numFmtId="44" fontId="9" fillId="0" borderId="1" xfId="0" applyNumberFormat="1" applyFont="1" applyBorder="1" applyAlignment="1" applyProtection="1">
      <alignment horizontal="center" vertical="center"/>
      <protection locked="0"/>
    </xf>
    <xf numFmtId="10" fontId="6" fillId="0" borderId="20" xfId="0" applyNumberFormat="1" applyFont="1" applyBorder="1" applyAlignment="1" applyProtection="1">
      <alignment horizontal="center" vertical="center"/>
      <protection locked="0"/>
    </xf>
    <xf numFmtId="0" fontId="0" fillId="0" borderId="19" xfId="0" applyBorder="1"/>
    <xf numFmtId="44" fontId="0" fillId="0" borderId="1" xfId="0" applyNumberFormat="1" applyBorder="1" applyAlignment="1" applyProtection="1">
      <alignment horizontal="center" vertical="center"/>
      <protection locked="0"/>
    </xf>
    <xf numFmtId="44" fontId="21" fillId="0" borderId="1" xfId="2" applyFont="1" applyBorder="1" applyAlignment="1" applyProtection="1">
      <alignment vertical="center"/>
      <protection locked="0"/>
    </xf>
    <xf numFmtId="44" fontId="8" fillId="0" borderId="1" xfId="0" applyNumberFormat="1" applyFont="1" applyBorder="1" applyAlignment="1" applyProtection="1">
      <alignment vertical="center"/>
      <protection locked="0"/>
    </xf>
    <xf numFmtId="9" fontId="8" fillId="0" borderId="1" xfId="3" applyFont="1" applyBorder="1" applyAlignment="1" applyProtection="1">
      <alignment horizontal="center" vertical="center"/>
      <protection locked="0"/>
    </xf>
    <xf numFmtId="0" fontId="0" fillId="0" borderId="0" xfId="0" applyAlignment="1">
      <alignment vertical="top" wrapText="1"/>
    </xf>
    <xf numFmtId="44" fontId="0" fillId="0" borderId="1" xfId="0" applyNumberFormat="1" applyBorder="1" applyProtection="1">
      <protection locked="0"/>
    </xf>
    <xf numFmtId="0" fontId="8" fillId="0" borderId="3" xfId="0" applyFont="1" applyBorder="1" applyAlignment="1">
      <alignment horizontal="left" vertical="center"/>
    </xf>
    <xf numFmtId="0" fontId="8" fillId="0" borderId="0" xfId="0" applyFont="1" applyAlignment="1">
      <alignment horizontal="left" vertical="center"/>
    </xf>
    <xf numFmtId="44" fontId="9" fillId="0" borderId="0" xfId="2" applyFont="1" applyAlignment="1">
      <alignment vertical="center"/>
    </xf>
    <xf numFmtId="0" fontId="20" fillId="0" borderId="0" xfId="0" applyFont="1" applyAlignment="1">
      <alignment vertical="center"/>
    </xf>
    <xf numFmtId="44" fontId="8" fillId="0" borderId="1" xfId="0" quotePrefix="1" applyNumberFormat="1" applyFont="1" applyBorder="1" applyAlignment="1" applyProtection="1">
      <alignment horizontal="center" vertical="center"/>
      <protection locked="0"/>
    </xf>
    <xf numFmtId="44" fontId="0" fillId="0" borderId="9" xfId="2"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44" fontId="0" fillId="0" borderId="1" xfId="2" applyFont="1" applyBorder="1" applyAlignment="1" applyProtection="1">
      <alignment vertical="center"/>
      <protection locked="0"/>
    </xf>
    <xf numFmtId="0" fontId="0" fillId="0" borderId="0" xfId="0" applyAlignment="1">
      <alignment horizontal="left" vertical="top" wrapText="1"/>
    </xf>
    <xf numFmtId="0" fontId="10" fillId="0" borderId="6" xfId="0" applyFont="1" applyBorder="1" applyAlignment="1">
      <alignment vertical="center"/>
    </xf>
    <xf numFmtId="0" fontId="8" fillId="0" borderId="5" xfId="0" applyFont="1" applyBorder="1" applyAlignment="1">
      <alignment vertical="center"/>
    </xf>
    <xf numFmtId="44" fontId="8" fillId="0" borderId="0" xfId="0" applyNumberFormat="1" applyFont="1" applyAlignment="1">
      <alignment horizontal="center" vertical="center"/>
    </xf>
    <xf numFmtId="0" fontId="0" fillId="0" borderId="6" xfId="0" applyBorder="1"/>
    <xf numFmtId="0" fontId="10" fillId="0" borderId="0" xfId="0" applyFont="1" applyAlignment="1">
      <alignment horizontal="center" vertical="center"/>
    </xf>
    <xf numFmtId="0" fontId="54" fillId="0" borderId="0" xfId="0" applyFont="1" applyAlignment="1">
      <alignment vertical="center"/>
    </xf>
    <xf numFmtId="0" fontId="0" fillId="0" borderId="0" xfId="0" applyAlignment="1">
      <alignment vertical="top"/>
    </xf>
    <xf numFmtId="0" fontId="20" fillId="0" borderId="49" xfId="0" applyFont="1" applyBorder="1" applyAlignment="1" applyProtection="1">
      <alignment horizontal="center" vertical="center"/>
      <protection locked="0"/>
    </xf>
    <xf numFmtId="44" fontId="8" fillId="0" borderId="1" xfId="2" applyFont="1" applyBorder="1" applyAlignment="1" applyProtection="1">
      <alignment horizontal="center" vertical="center"/>
      <protection locked="0"/>
    </xf>
    <xf numFmtId="0" fontId="8" fillId="0" borderId="3" xfId="0" applyFont="1" applyBorder="1" applyAlignment="1">
      <alignment vertical="center"/>
    </xf>
    <xf numFmtId="0" fontId="0" fillId="0" borderId="0" xfId="0" applyAlignment="1">
      <alignment horizontal="right" vertical="center"/>
    </xf>
    <xf numFmtId="0" fontId="2" fillId="0" borderId="3" xfId="0" applyFont="1" applyBorder="1" applyAlignment="1">
      <alignment vertical="center" wrapText="1"/>
    </xf>
    <xf numFmtId="0" fontId="10" fillId="0" borderId="0" xfId="0" applyFont="1" applyAlignment="1">
      <alignment horizontal="left" vertical="center"/>
    </xf>
    <xf numFmtId="44" fontId="21" fillId="0" borderId="1" xfId="0" applyNumberFormat="1" applyFont="1" applyBorder="1" applyAlignment="1" applyProtection="1">
      <alignment horizontal="center" vertical="center"/>
      <protection locked="0"/>
    </xf>
    <xf numFmtId="44" fontId="21" fillId="0" borderId="1" xfId="2" applyFont="1" applyBorder="1" applyAlignment="1" applyProtection="1">
      <alignment horizontal="center" vertical="center"/>
      <protection locked="0"/>
    </xf>
    <xf numFmtId="9" fontId="10" fillId="0" borderId="1" xfId="3" applyFont="1" applyBorder="1" applyAlignment="1" applyProtection="1">
      <alignment horizontal="center" vertical="center"/>
      <protection locked="0"/>
    </xf>
    <xf numFmtId="2" fontId="0" fillId="0" borderId="0" xfId="0" applyNumberFormat="1" applyAlignment="1">
      <alignment vertical="center"/>
    </xf>
    <xf numFmtId="0" fontId="20" fillId="4" borderId="50" xfId="0" applyFont="1" applyFill="1" applyBorder="1"/>
    <xf numFmtId="0" fontId="20" fillId="4" borderId="56" xfId="0" applyFont="1" applyFill="1" applyBorder="1"/>
    <xf numFmtId="0" fontId="20" fillId="4" borderId="48" xfId="0" applyFont="1" applyFill="1" applyBorder="1"/>
    <xf numFmtId="0" fontId="20" fillId="4" borderId="61" xfId="0" applyFont="1" applyFill="1" applyBorder="1"/>
    <xf numFmtId="0" fontId="4" fillId="0" borderId="3" xfId="0" applyFont="1" applyBorder="1" applyAlignment="1">
      <alignment vertical="center"/>
    </xf>
    <xf numFmtId="0" fontId="4" fillId="0" borderId="4" xfId="0" applyFont="1" applyBorder="1" applyAlignment="1">
      <alignment vertical="center"/>
    </xf>
    <xf numFmtId="44" fontId="8" fillId="0" borderId="4" xfId="0" applyNumberFormat="1" applyFont="1" applyBorder="1" applyAlignment="1">
      <alignment horizontal="center" vertical="center"/>
    </xf>
    <xf numFmtId="0" fontId="54" fillId="0" borderId="0" xfId="0" applyFont="1" applyAlignment="1">
      <alignment horizontal="center" vertical="center"/>
    </xf>
    <xf numFmtId="168" fontId="0" fillId="0" borderId="1" xfId="0" applyNumberFormat="1" applyBorder="1" applyAlignment="1" applyProtection="1">
      <alignment horizontal="center" vertical="center"/>
      <protection locked="0"/>
    </xf>
    <xf numFmtId="0" fontId="10" fillId="0" borderId="4" xfId="0" applyFont="1" applyBorder="1" applyAlignment="1">
      <alignment vertical="center"/>
    </xf>
    <xf numFmtId="0" fontId="4" fillId="0" borderId="13" xfId="0" applyFont="1" applyBorder="1" applyAlignment="1">
      <alignment vertical="center"/>
    </xf>
    <xf numFmtId="0" fontId="8" fillId="0" borderId="14" xfId="0" quotePrefix="1" applyFont="1" applyBorder="1" applyAlignment="1">
      <alignment vertical="center"/>
    </xf>
    <xf numFmtId="44" fontId="8" fillId="0" borderId="51" xfId="2" applyFont="1" applyBorder="1" applyAlignment="1" applyProtection="1">
      <alignment vertical="center"/>
      <protection locked="0"/>
    </xf>
    <xf numFmtId="0" fontId="25" fillId="0" borderId="4" xfId="0" applyFont="1" applyBorder="1" applyAlignment="1">
      <alignment horizontal="left" vertical="center"/>
    </xf>
    <xf numFmtId="0" fontId="17" fillId="0" borderId="0" xfId="0" applyFont="1" applyAlignment="1">
      <alignment horizontal="center" vertical="center"/>
    </xf>
    <xf numFmtId="0" fontId="10" fillId="0" borderId="0" xfId="0" applyFont="1" applyAlignment="1">
      <alignment horizontal="right" vertical="center"/>
    </xf>
    <xf numFmtId="0" fontId="10" fillId="0" borderId="3" xfId="0" applyFont="1" applyBorder="1" applyAlignment="1">
      <alignment vertical="center"/>
    </xf>
    <xf numFmtId="0" fontId="45" fillId="0" borderId="1" xfId="0" applyFont="1" applyBorder="1" applyAlignment="1" applyProtection="1">
      <alignment horizontal="center" vertical="center"/>
      <protection locked="0"/>
    </xf>
    <xf numFmtId="44" fontId="8" fillId="0" borderId="2" xfId="0" applyNumberFormat="1" applyFont="1" applyBorder="1" applyAlignment="1" applyProtection="1">
      <alignment vertical="center"/>
      <protection locked="0"/>
    </xf>
    <xf numFmtId="0" fontId="31" fillId="0" borderId="0" xfId="0" applyFont="1" applyAlignment="1">
      <alignment horizontal="left" vertical="center"/>
    </xf>
    <xf numFmtId="0" fontId="8" fillId="0" borderId="0" xfId="0" applyFont="1" applyAlignment="1">
      <alignment horizontal="right" vertical="center" wrapText="1"/>
    </xf>
    <xf numFmtId="44" fontId="10" fillId="0" borderId="0" xfId="0" applyNumberFormat="1" applyFont="1" applyAlignment="1">
      <alignment vertical="center"/>
    </xf>
    <xf numFmtId="0" fontId="8" fillId="0" borderId="0" xfId="0" applyFont="1" applyAlignment="1">
      <alignment horizontal="left" vertical="center" wrapText="1"/>
    </xf>
    <xf numFmtId="44" fontId="20" fillId="0" borderId="0" xfId="0" applyNumberFormat="1" applyFont="1" applyAlignment="1">
      <alignment horizontal="left" vertical="center"/>
    </xf>
    <xf numFmtId="44" fontId="20" fillId="0" borderId="37" xfId="0" applyNumberFormat="1" applyFont="1" applyBorder="1" applyAlignment="1">
      <alignment horizontal="left" vertical="center"/>
    </xf>
    <xf numFmtId="9" fontId="8" fillId="0" borderId="51" xfId="3" applyFont="1" applyBorder="1" applyAlignment="1" applyProtection="1">
      <alignment horizontal="center" vertical="center"/>
      <protection locked="0"/>
    </xf>
    <xf numFmtId="44" fontId="21" fillId="0" borderId="51" xfId="2" applyFont="1" applyBorder="1" applyAlignment="1" applyProtection="1">
      <alignment vertical="center"/>
      <protection locked="0"/>
    </xf>
    <xf numFmtId="44" fontId="8" fillId="0" borderId="51" xfId="0" applyNumberFormat="1" applyFont="1" applyBorder="1" applyAlignment="1" applyProtection="1">
      <alignment vertical="center"/>
      <protection locked="0"/>
    </xf>
    <xf numFmtId="0" fontId="8" fillId="0" borderId="3" xfId="0" applyFont="1" applyBorder="1" applyAlignment="1">
      <alignment horizontal="right" vertical="center" wrapText="1"/>
    </xf>
    <xf numFmtId="44" fontId="10" fillId="0" borderId="4" xfId="0" applyNumberFormat="1" applyFont="1" applyBorder="1" applyAlignment="1">
      <alignment vertical="center"/>
    </xf>
    <xf numFmtId="0" fontId="8" fillId="0" borderId="3" xfId="0" applyFont="1" applyBorder="1" applyAlignment="1">
      <alignment horizontal="left" vertical="center" wrapText="1"/>
    </xf>
    <xf numFmtId="44" fontId="20" fillId="0" borderId="4" xfId="0" applyNumberFormat="1" applyFont="1" applyBorder="1" applyAlignment="1">
      <alignment horizontal="left" vertical="center"/>
    </xf>
    <xf numFmtId="0" fontId="57" fillId="0" borderId="0" xfId="0" applyFont="1" applyAlignment="1">
      <alignment vertical="center"/>
    </xf>
    <xf numFmtId="0" fontId="15" fillId="0" borderId="0" xfId="0" applyFont="1" applyAlignment="1">
      <alignment vertical="center" wrapText="1"/>
    </xf>
    <xf numFmtId="0" fontId="28" fillId="0" borderId="0" xfId="0" applyFont="1" applyAlignment="1">
      <alignment horizontal="center" vertical="center"/>
    </xf>
    <xf numFmtId="9" fontId="8" fillId="0" borderId="0" xfId="3" applyFont="1" applyAlignment="1">
      <alignment horizontal="center" vertical="center"/>
    </xf>
    <xf numFmtId="0" fontId="57" fillId="0" borderId="0" xfId="0" applyFont="1"/>
    <xf numFmtId="0" fontId="57" fillId="0" borderId="4" xfId="0" applyFont="1" applyBorder="1" applyAlignment="1">
      <alignment horizontal="left" vertical="center"/>
    </xf>
    <xf numFmtId="0" fontId="20" fillId="0" borderId="4" xfId="0" applyFont="1" applyBorder="1" applyAlignment="1">
      <alignment vertical="center"/>
    </xf>
    <xf numFmtId="0" fontId="8" fillId="0" borderId="1" xfId="0" applyFont="1" applyBorder="1" applyAlignment="1" applyProtection="1">
      <alignment vertical="center"/>
      <protection locked="0"/>
    </xf>
    <xf numFmtId="0" fontId="0" fillId="0" borderId="51" xfId="0" applyBorder="1" applyAlignment="1" applyProtection="1">
      <alignment vertical="center"/>
      <protection locked="0"/>
    </xf>
    <xf numFmtId="0" fontId="0" fillId="0" borderId="0" xfId="0" applyAlignment="1">
      <alignment horizontal="center" vertical="center"/>
    </xf>
    <xf numFmtId="0" fontId="10" fillId="0" borderId="5" xfId="0" applyFont="1" applyBorder="1" applyAlignment="1">
      <alignment horizontal="center" vertical="center"/>
    </xf>
    <xf numFmtId="44" fontId="10" fillId="0" borderId="0" xfId="2" applyFont="1" applyAlignment="1">
      <alignment vertical="center"/>
    </xf>
    <xf numFmtId="44" fontId="8" fillId="0" borderId="51" xfId="0" applyNumberFormat="1" applyFont="1" applyBorder="1" applyAlignment="1" applyProtection="1">
      <alignment horizontal="center" vertical="center"/>
      <protection locked="0"/>
    </xf>
    <xf numFmtId="44" fontId="21" fillId="0" borderId="51" xfId="0" applyNumberFormat="1" applyFont="1" applyBorder="1" applyAlignment="1" applyProtection="1">
      <alignment horizontal="center" vertical="center"/>
      <protection locked="0"/>
    </xf>
    <xf numFmtId="44" fontId="8" fillId="0" borderId="51" xfId="2" applyFont="1" applyBorder="1" applyAlignment="1" applyProtection="1">
      <alignment horizontal="center" vertical="center"/>
      <protection locked="0"/>
    </xf>
    <xf numFmtId="44" fontId="21" fillId="0" borderId="51" xfId="2" applyFont="1" applyBorder="1" applyAlignment="1" applyProtection="1">
      <alignment horizontal="center" vertical="center"/>
      <protection locked="0"/>
    </xf>
    <xf numFmtId="0" fontId="10" fillId="0" borderId="3" xfId="0" applyFont="1" applyBorder="1" applyAlignment="1">
      <alignment horizontal="left" vertical="center"/>
    </xf>
    <xf numFmtId="44" fontId="10" fillId="0" borderId="4" xfId="2" applyFont="1" applyBorder="1" applyAlignment="1">
      <alignment vertical="center"/>
    </xf>
    <xf numFmtId="9" fontId="10" fillId="0" borderId="51" xfId="3" applyFont="1" applyBorder="1" applyAlignment="1" applyProtection="1">
      <alignment horizontal="center" vertical="center"/>
      <protection locked="0"/>
    </xf>
    <xf numFmtId="44" fontId="8" fillId="0" borderId="4" xfId="0" applyNumberFormat="1" applyFont="1" applyBorder="1" applyAlignment="1">
      <alignment vertical="center"/>
    </xf>
    <xf numFmtId="0" fontId="17" fillId="0" borderId="0" xfId="0" applyFont="1" applyAlignment="1">
      <alignment vertical="center"/>
    </xf>
    <xf numFmtId="0" fontId="25" fillId="0" borderId="0" xfId="0" applyFont="1" applyAlignment="1">
      <alignment vertical="center" wrapText="1"/>
    </xf>
    <xf numFmtId="0" fontId="8" fillId="0" borderId="51" xfId="0" applyFont="1" applyBorder="1" applyAlignment="1" applyProtection="1">
      <alignment horizontal="center" vertical="center"/>
      <protection locked="0"/>
    </xf>
    <xf numFmtId="0" fontId="0" fillId="0" borderId="0" xfId="0" applyAlignment="1">
      <alignment horizontal="right"/>
    </xf>
    <xf numFmtId="44" fontId="0" fillId="0" borderId="0" xfId="0" applyNumberFormat="1" applyAlignment="1">
      <alignment horizontal="center" vertical="center"/>
    </xf>
    <xf numFmtId="0" fontId="8" fillId="0" borderId="51" xfId="0" applyFont="1" applyBorder="1" applyAlignment="1" applyProtection="1">
      <alignment vertical="center"/>
      <protection locked="0"/>
    </xf>
    <xf numFmtId="44" fontId="20" fillId="0" borderId="2" xfId="0" applyNumberFormat="1" applyFont="1" applyBorder="1" applyProtection="1">
      <protection locked="0"/>
    </xf>
    <xf numFmtId="0" fontId="19" fillId="0" borderId="1"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37" fontId="8" fillId="0" borderId="51" xfId="0" applyNumberFormat="1" applyFont="1" applyBorder="1" applyAlignment="1" applyProtection="1">
      <alignment horizontal="center" vertical="center"/>
      <protection locked="0"/>
    </xf>
    <xf numFmtId="0" fontId="10" fillId="0" borderId="3" xfId="0" applyFont="1" applyBorder="1" applyAlignment="1">
      <alignment horizontal="right" vertical="center"/>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8" fillId="0" borderId="3" xfId="0" applyFont="1" applyBorder="1" applyAlignment="1">
      <alignment horizontal="right" vertical="center"/>
    </xf>
    <xf numFmtId="0" fontId="8" fillId="0" borderId="0" xfId="0" applyFont="1" applyAlignment="1">
      <alignment horizontal="righ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0" fillId="0" borderId="3" xfId="0" applyBorder="1" applyAlignment="1">
      <alignment horizontal="left" vertical="center"/>
    </xf>
    <xf numFmtId="0" fontId="20" fillId="0" borderId="0" xfId="0" applyFont="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8" borderId="0" xfId="0" applyFill="1" applyAlignment="1">
      <alignment vertical="center"/>
    </xf>
    <xf numFmtId="43" fontId="0" fillId="8" borderId="0" xfId="0" applyNumberFormat="1" applyFill="1" applyAlignment="1">
      <alignment vertical="center"/>
    </xf>
    <xf numFmtId="0" fontId="30" fillId="0" borderId="0" xfId="0" applyFont="1" applyAlignment="1">
      <alignment vertical="center"/>
    </xf>
    <xf numFmtId="0" fontId="16" fillId="0" borderId="0" xfId="0" applyFont="1" applyAlignment="1">
      <alignment horizontal="lef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18" fillId="0" borderId="3" xfId="0" applyFont="1" applyBorder="1" applyAlignment="1">
      <alignment horizontal="center" vertical="center"/>
    </xf>
    <xf numFmtId="0" fontId="0" fillId="0" borderId="14" xfId="0" applyBorder="1" applyAlignment="1">
      <alignment vertical="center"/>
    </xf>
    <xf numFmtId="0" fontId="47" fillId="0" borderId="0" xfId="0" applyFont="1" applyAlignment="1">
      <alignment vertical="center" wrapText="1"/>
    </xf>
    <xf numFmtId="0" fontId="47" fillId="0" borderId="0" xfId="0" applyFont="1" applyAlignment="1">
      <alignment vertical="center"/>
    </xf>
    <xf numFmtId="0" fontId="0" fillId="0" borderId="4" xfId="0" applyBorder="1" applyAlignment="1">
      <alignment horizontal="center" vertical="center"/>
    </xf>
    <xf numFmtId="0" fontId="0" fillId="0" borderId="0" xfId="0" quotePrefix="1" applyAlignment="1">
      <alignment horizontal="right" vertical="center" wrapText="1"/>
    </xf>
    <xf numFmtId="0" fontId="0" fillId="0" borderId="0" xfId="0" applyAlignment="1">
      <alignment horizontal="right" vertical="center" wrapText="1"/>
    </xf>
    <xf numFmtId="0" fontId="0" fillId="0" borderId="0" xfId="0" quotePrefix="1" applyAlignment="1">
      <alignment horizontal="right" vertical="center"/>
    </xf>
    <xf numFmtId="0" fontId="36" fillId="0" borderId="0" xfId="0" applyFont="1" applyAlignment="1">
      <alignment horizontal="center" vertical="center"/>
    </xf>
    <xf numFmtId="0" fontId="20" fillId="0" borderId="0" xfId="0" quotePrefix="1" applyFont="1" applyAlignment="1">
      <alignment horizontal="center" vertical="center"/>
    </xf>
    <xf numFmtId="0" fontId="26" fillId="0" borderId="0" xfId="0" applyFont="1" applyAlignment="1">
      <alignment horizontal="right" vertical="center"/>
    </xf>
    <xf numFmtId="44" fontId="0" fillId="0" borderId="4" xfId="0" applyNumberFormat="1" applyBorder="1" applyAlignment="1">
      <alignment horizontal="center" vertical="center"/>
    </xf>
    <xf numFmtId="0" fontId="57" fillId="0" borderId="4" xfId="0" applyFont="1" applyBorder="1" applyAlignment="1">
      <alignment vertical="center"/>
    </xf>
    <xf numFmtId="0" fontId="0" fillId="0" borderId="0" xfId="0" applyAlignment="1">
      <alignment horizontal="center" vertical="top" wrapText="1"/>
    </xf>
    <xf numFmtId="0" fontId="19" fillId="0" borderId="0" xfId="0" applyFont="1" applyAlignment="1">
      <alignment horizontal="center" vertical="center"/>
    </xf>
    <xf numFmtId="0" fontId="19" fillId="0" borderId="0" xfId="0" applyFont="1" applyAlignment="1">
      <alignment vertical="center"/>
    </xf>
    <xf numFmtId="0" fontId="19" fillId="0" borderId="4" xfId="0" applyFont="1" applyBorder="1" applyAlignment="1">
      <alignment horizontal="center" vertical="center"/>
    </xf>
    <xf numFmtId="0" fontId="13" fillId="0" borderId="0" xfId="0" applyFont="1" applyAlignment="1">
      <alignment horizontal="center" vertical="center"/>
    </xf>
    <xf numFmtId="44" fontId="8" fillId="0" borderId="0" xfId="2" applyFont="1" applyAlignment="1">
      <alignment horizontal="center" vertical="center"/>
    </xf>
    <xf numFmtId="0" fontId="20" fillId="0" borderId="0" xfId="0" applyFont="1" applyAlignment="1">
      <alignment horizontal="center"/>
    </xf>
    <xf numFmtId="44" fontId="20" fillId="0" borderId="37" xfId="0" applyNumberFormat="1" applyFont="1" applyBorder="1"/>
    <xf numFmtId="0" fontId="19" fillId="0" borderId="4" xfId="0" applyFont="1" applyBorder="1" applyAlignment="1">
      <alignment vertical="center"/>
    </xf>
    <xf numFmtId="0" fontId="16" fillId="2" borderId="5" xfId="0" applyFont="1" applyFill="1" applyBorder="1" applyAlignment="1">
      <alignment horizontal="center" vertical="center"/>
    </xf>
    <xf numFmtId="0" fontId="0" fillId="2" borderId="5" xfId="0" applyFill="1" applyBorder="1" applyAlignment="1">
      <alignment vertical="center"/>
    </xf>
    <xf numFmtId="0" fontId="35" fillId="0" borderId="4" xfId="0" applyFont="1" applyBorder="1" applyAlignment="1">
      <alignment horizontal="center" vertical="center"/>
    </xf>
    <xf numFmtId="0" fontId="19" fillId="0" borderId="0" xfId="0" applyFont="1" applyAlignment="1">
      <alignment horizontal="left" vertical="center"/>
    </xf>
    <xf numFmtId="0" fontId="19" fillId="0" borderId="4" xfId="0" applyFont="1" applyBorder="1" applyAlignment="1">
      <alignment horizontal="left"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44" fontId="8" fillId="0" borderId="4" xfId="2" applyFont="1" applyBorder="1" applyAlignment="1">
      <alignment horizontal="center" vertical="center"/>
    </xf>
    <xf numFmtId="0" fontId="20" fillId="0" borderId="3" xfId="0" applyFont="1" applyBorder="1" applyAlignment="1">
      <alignment vertical="center"/>
    </xf>
    <xf numFmtId="44" fontId="0" fillId="0" borderId="4" xfId="0" applyNumberFormat="1" applyBorder="1" applyAlignment="1">
      <alignment vertical="center"/>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9" fillId="0" borderId="52" xfId="0" applyFont="1" applyBorder="1" applyAlignment="1">
      <alignment horizontal="center" vertical="center"/>
    </xf>
    <xf numFmtId="0" fontId="6" fillId="0" borderId="52"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wrapText="1"/>
    </xf>
    <xf numFmtId="0" fontId="29" fillId="0" borderId="41" xfId="0" applyFont="1" applyBorder="1" applyAlignment="1">
      <alignment horizontal="center" vertical="center"/>
    </xf>
    <xf numFmtId="0" fontId="29" fillId="0" borderId="20" xfId="0" quotePrefix="1" applyFont="1" applyBorder="1" applyAlignment="1">
      <alignment horizontal="center" vertical="center"/>
    </xf>
    <xf numFmtId="0" fontId="36" fillId="0" borderId="20" xfId="0" quotePrefix="1" applyFont="1" applyBorder="1" applyAlignment="1">
      <alignment horizontal="center" vertical="center"/>
    </xf>
    <xf numFmtId="0" fontId="23" fillId="0" borderId="52" xfId="0" applyFont="1" applyBorder="1" applyAlignment="1">
      <alignment horizontal="center" vertical="center"/>
    </xf>
    <xf numFmtId="0" fontId="36" fillId="0" borderId="25" xfId="0" quotePrefix="1" applyFont="1" applyBorder="1" applyAlignment="1">
      <alignment horizontal="center" vertical="center"/>
    </xf>
    <xf numFmtId="0" fontId="36" fillId="0" borderId="20" xfId="0" applyFont="1" applyBorder="1" applyAlignment="1">
      <alignment horizontal="center" vertical="center"/>
    </xf>
    <xf numFmtId="0" fontId="36" fillId="0" borderId="27" xfId="0" applyFont="1" applyBorder="1" applyAlignment="1">
      <alignment horizontal="center" vertical="center"/>
    </xf>
    <xf numFmtId="0" fontId="29" fillId="0" borderId="45" xfId="0" applyFont="1" applyBorder="1" applyAlignment="1">
      <alignment horizontal="center" vertical="center"/>
    </xf>
    <xf numFmtId="0" fontId="29" fillId="0" borderId="9" xfId="0" quotePrefix="1" applyFont="1" applyBorder="1" applyAlignment="1">
      <alignment horizontal="center" vertical="center"/>
    </xf>
    <xf numFmtId="0" fontId="29" fillId="0" borderId="27" xfId="0" quotePrefix="1" applyFont="1" applyBorder="1" applyAlignment="1">
      <alignment horizontal="center" vertical="center"/>
    </xf>
    <xf numFmtId="44" fontId="7" fillId="0" borderId="11" xfId="2" applyFont="1" applyBorder="1" applyAlignment="1">
      <alignment vertical="center"/>
    </xf>
    <xf numFmtId="44" fontId="20" fillId="7" borderId="2" xfId="2" applyFont="1" applyFill="1" applyBorder="1" applyAlignment="1" applyProtection="1">
      <alignment vertical="center"/>
      <protection hidden="1"/>
    </xf>
    <xf numFmtId="7" fontId="20" fillId="7" borderId="2" xfId="2" applyNumberFormat="1" applyFont="1" applyFill="1" applyBorder="1" applyAlignment="1" applyProtection="1">
      <alignment vertical="center"/>
      <protection hidden="1"/>
    </xf>
    <xf numFmtId="44" fontId="20" fillId="7" borderId="2" xfId="0" applyNumberFormat="1" applyFont="1" applyFill="1" applyBorder="1" applyAlignment="1" applyProtection="1">
      <alignment vertical="center"/>
      <protection hidden="1"/>
    </xf>
    <xf numFmtId="44" fontId="20" fillId="7" borderId="2" xfId="0" applyNumberFormat="1" applyFont="1" applyFill="1" applyBorder="1" applyAlignment="1" applyProtection="1">
      <alignment horizontal="center" vertical="center"/>
      <protection hidden="1"/>
    </xf>
    <xf numFmtId="44" fontId="10" fillId="7" borderId="2" xfId="0" applyNumberFormat="1" applyFont="1" applyFill="1" applyBorder="1" applyAlignment="1" applyProtection="1">
      <alignment horizontal="center" vertical="center"/>
      <protection hidden="1"/>
    </xf>
    <xf numFmtId="165" fontId="20" fillId="7" borderId="2" xfId="0" applyNumberFormat="1" applyFont="1" applyFill="1" applyBorder="1" applyAlignment="1" applyProtection="1">
      <alignment horizontal="center" vertical="center"/>
      <protection hidden="1"/>
    </xf>
    <xf numFmtId="44" fontId="10" fillId="7" borderId="2" xfId="1" applyNumberFormat="1" applyFont="1" applyFill="1" applyBorder="1" applyAlignment="1" applyProtection="1">
      <alignment vertical="center"/>
      <protection hidden="1"/>
    </xf>
    <xf numFmtId="44" fontId="10" fillId="7" borderId="2" xfId="2" applyFont="1" applyFill="1" applyBorder="1" applyAlignment="1" applyProtection="1">
      <alignment vertical="center"/>
      <protection hidden="1"/>
    </xf>
    <xf numFmtId="44" fontId="10" fillId="7" borderId="2" xfId="0" applyNumberFormat="1" applyFont="1" applyFill="1" applyBorder="1" applyAlignment="1" applyProtection="1">
      <alignment horizontal="right" vertical="center"/>
      <protection hidden="1"/>
    </xf>
    <xf numFmtId="44" fontId="8" fillId="7" borderId="2" xfId="2" applyFont="1" applyFill="1" applyBorder="1" applyProtection="1">
      <protection hidden="1"/>
    </xf>
    <xf numFmtId="44" fontId="20" fillId="7" borderId="2" xfId="0" applyNumberFormat="1" applyFont="1" applyFill="1" applyBorder="1" applyAlignment="1" applyProtection="1">
      <alignment horizontal="left" vertical="center"/>
      <protection hidden="1"/>
    </xf>
    <xf numFmtId="44" fontId="10" fillId="7" borderId="2" xfId="0" applyNumberFormat="1" applyFont="1" applyFill="1" applyBorder="1" applyAlignment="1" applyProtection="1">
      <alignment horizontal="left" vertical="center"/>
      <protection hidden="1"/>
    </xf>
    <xf numFmtId="44" fontId="9" fillId="7" borderId="2" xfId="2" applyFont="1" applyFill="1" applyBorder="1" applyAlignment="1" applyProtection="1">
      <alignment vertical="center"/>
      <protection hidden="1"/>
    </xf>
    <xf numFmtId="44" fontId="8" fillId="7" borderId="2" xfId="0" applyNumberFormat="1" applyFont="1" applyFill="1" applyBorder="1" applyAlignment="1" applyProtection="1">
      <alignment vertical="center"/>
      <protection hidden="1"/>
    </xf>
    <xf numFmtId="44" fontId="0" fillId="7" borderId="2" xfId="0" applyNumberFormat="1" applyFill="1" applyBorder="1" applyAlignment="1" applyProtection="1">
      <alignment vertical="center"/>
      <protection hidden="1"/>
    </xf>
    <xf numFmtId="44" fontId="8" fillId="7" borderId="2" xfId="0" applyNumberFormat="1" applyFont="1" applyFill="1" applyBorder="1" applyAlignment="1" applyProtection="1">
      <alignment horizontal="right" vertical="center"/>
      <protection hidden="1"/>
    </xf>
    <xf numFmtId="44" fontId="10" fillId="7" borderId="2" xfId="0" applyNumberFormat="1" applyFont="1" applyFill="1" applyBorder="1" applyAlignment="1" applyProtection="1">
      <alignment vertical="center"/>
      <protection hidden="1"/>
    </xf>
    <xf numFmtId="44" fontId="20" fillId="7" borderId="2" xfId="0" applyNumberFormat="1" applyFont="1" applyFill="1" applyBorder="1" applyProtection="1">
      <protection hidden="1"/>
    </xf>
    <xf numFmtId="44" fontId="8" fillId="7" borderId="2" xfId="0" applyNumberFormat="1" applyFont="1" applyFill="1" applyBorder="1" applyAlignment="1" applyProtection="1">
      <alignment horizontal="center" vertical="center"/>
      <protection hidden="1"/>
    </xf>
    <xf numFmtId="0" fontId="0" fillId="0" borderId="51" xfId="0" applyBorder="1" applyAlignment="1" applyProtection="1">
      <alignment horizontal="center" vertical="center"/>
      <protection locked="0"/>
    </xf>
    <xf numFmtId="165" fontId="8" fillId="0" borderId="1" xfId="1" applyNumberFormat="1" applyFont="1" applyBorder="1" applyAlignment="1" applyProtection="1">
      <alignment horizontal="center" vertical="center"/>
      <protection locked="0"/>
    </xf>
    <xf numFmtId="0" fontId="8" fillId="0" borderId="14" xfId="0" applyFont="1" applyBorder="1" applyAlignment="1">
      <alignment horizontal="right" vertical="center"/>
    </xf>
    <xf numFmtId="0" fontId="8" fillId="0" borderId="0" xfId="0" applyFont="1" applyAlignment="1">
      <alignment horizontal="center"/>
    </xf>
    <xf numFmtId="0" fontId="24" fillId="0" borderId="0" xfId="0" applyFont="1" applyAlignment="1">
      <alignment horizontal="center" vertical="center"/>
    </xf>
    <xf numFmtId="0" fontId="10" fillId="0" borderId="4" xfId="0" applyFont="1" applyBorder="1" applyAlignment="1">
      <alignment horizontal="left" vertical="center"/>
    </xf>
    <xf numFmtId="165" fontId="10" fillId="7" borderId="1" xfId="0" applyNumberFormat="1" applyFont="1" applyFill="1" applyBorder="1" applyAlignment="1" applyProtection="1">
      <alignment horizontal="center" vertical="center"/>
      <protection hidden="1"/>
    </xf>
    <xf numFmtId="7" fontId="10" fillId="7" borderId="2" xfId="2" applyNumberFormat="1" applyFont="1" applyFill="1" applyBorder="1" applyAlignment="1" applyProtection="1">
      <alignment vertical="center"/>
      <protection hidden="1"/>
    </xf>
    <xf numFmtId="0" fontId="25" fillId="0" borderId="0" xfId="0" applyFont="1" applyAlignment="1">
      <alignment vertical="center"/>
    </xf>
    <xf numFmtId="0" fontId="2" fillId="0" borderId="3" xfId="0" applyFont="1" applyBorder="1" applyAlignment="1">
      <alignment horizontal="center" vertical="center" wrapText="1"/>
    </xf>
    <xf numFmtId="0" fontId="46" fillId="0" borderId="0" xfId="0" applyFont="1" applyAlignment="1">
      <alignment vertical="center"/>
    </xf>
    <xf numFmtId="43" fontId="46" fillId="0" borderId="0" xfId="0" applyNumberFormat="1" applyFont="1" applyAlignment="1">
      <alignment vertical="center"/>
    </xf>
    <xf numFmtId="0" fontId="22" fillId="0" borderId="0" xfId="0" applyFont="1" applyAlignment="1">
      <alignment horizontal="center" vertical="center"/>
    </xf>
    <xf numFmtId="0" fontId="19" fillId="0" borderId="0" xfId="0" applyFont="1" applyAlignment="1">
      <alignment vertical="top" wrapText="1"/>
    </xf>
    <xf numFmtId="0" fontId="47" fillId="0" borderId="4" xfId="0" applyFont="1" applyBorder="1" applyAlignment="1">
      <alignment vertical="center"/>
    </xf>
    <xf numFmtId="0" fontId="67" fillId="0" borderId="13" xfId="0" applyFont="1" applyBorder="1" applyAlignment="1">
      <alignment horizontal="center" vertical="center" wrapText="1"/>
    </xf>
    <xf numFmtId="0" fontId="68" fillId="0" borderId="13" xfId="0" applyFont="1" applyBorder="1" applyAlignment="1">
      <alignment horizontal="center" vertical="center"/>
    </xf>
    <xf numFmtId="0" fontId="67" fillId="0" borderId="13" xfId="0" applyFont="1" applyBorder="1" applyAlignment="1">
      <alignment horizontal="center" vertical="center"/>
    </xf>
    <xf numFmtId="0" fontId="34" fillId="0" borderId="0" xfId="0" applyFont="1" applyAlignment="1">
      <alignment horizontal="center" vertical="center"/>
    </xf>
    <xf numFmtId="0" fontId="16" fillId="0" borderId="0" xfId="0" applyFont="1" applyAlignment="1">
      <alignment vertical="center"/>
    </xf>
    <xf numFmtId="44" fontId="0" fillId="0" borderId="0" xfId="0" applyNumberFormat="1" applyAlignment="1">
      <alignment vertical="center"/>
    </xf>
    <xf numFmtId="44" fontId="8" fillId="0" borderId="4" xfId="2" applyFont="1" applyBorder="1" applyAlignment="1">
      <alignment vertical="center"/>
    </xf>
    <xf numFmtId="0" fontId="21" fillId="0" borderId="4" xfId="0" applyFont="1" applyBorder="1"/>
    <xf numFmtId="44" fontId="21" fillId="0" borderId="4" xfId="0" applyNumberFormat="1" applyFont="1" applyBorder="1"/>
    <xf numFmtId="0" fontId="16" fillId="0" borderId="0" xfId="0" applyFont="1" applyAlignment="1">
      <alignment horizontal="center" vertical="center"/>
    </xf>
    <xf numFmtId="0" fontId="51" fillId="0" borderId="18" xfId="0" applyFont="1" applyBorder="1" applyAlignment="1">
      <alignment horizontal="center" vertical="center"/>
    </xf>
    <xf numFmtId="0" fontId="51" fillId="0" borderId="17" xfId="0" applyFont="1" applyBorder="1" applyAlignment="1">
      <alignment horizontal="center" vertical="center"/>
    </xf>
    <xf numFmtId="0" fontId="0" fillId="0" borderId="19" xfId="0" applyBorder="1" applyAlignment="1">
      <alignment horizontal="center" vertical="center"/>
    </xf>
    <xf numFmtId="0" fontId="51" fillId="0" borderId="0" xfId="0" applyFont="1" applyAlignment="1">
      <alignment horizontal="center" vertical="center"/>
    </xf>
    <xf numFmtId="0" fontId="70" fillId="0" borderId="0" xfId="0" applyFont="1" applyAlignment="1">
      <alignment horizontal="center" vertical="center"/>
    </xf>
    <xf numFmtId="0" fontId="72" fillId="0" borderId="0" xfId="0" applyFont="1" applyAlignment="1">
      <alignment horizontal="center" vertical="center"/>
    </xf>
    <xf numFmtId="0" fontId="51" fillId="0" borderId="6" xfId="0" applyFont="1" applyBorder="1" applyAlignment="1">
      <alignment horizontal="center" vertical="center"/>
    </xf>
    <xf numFmtId="0" fontId="51" fillId="0" borderId="5" xfId="0" applyFont="1" applyBorder="1" applyAlignment="1">
      <alignment horizontal="center" vertical="center"/>
    </xf>
    <xf numFmtId="0" fontId="51" fillId="0" borderId="7" xfId="0" applyFont="1" applyBorder="1" applyAlignment="1">
      <alignment horizontal="center" vertical="center"/>
    </xf>
    <xf numFmtId="0" fontId="53" fillId="0" borderId="55" xfId="0" applyFont="1" applyBorder="1" applyAlignment="1">
      <alignment horizontal="center" vertical="center"/>
    </xf>
    <xf numFmtId="44" fontId="51" fillId="7" borderId="37" xfId="4" applyFont="1" applyFill="1" applyBorder="1" applyAlignment="1" applyProtection="1">
      <alignment horizontal="center" vertical="center"/>
      <protection locked="0"/>
    </xf>
    <xf numFmtId="0" fontId="62" fillId="4" borderId="2" xfId="0" applyFont="1" applyFill="1" applyBorder="1" applyAlignment="1">
      <alignment horizontal="center" vertical="center" wrapText="1"/>
    </xf>
    <xf numFmtId="0" fontId="70" fillId="7" borderId="2" xfId="0" applyFont="1" applyFill="1" applyBorder="1" applyAlignment="1" applyProtection="1">
      <alignment horizontal="center" vertical="center" wrapText="1"/>
      <protection locked="0"/>
    </xf>
    <xf numFmtId="0" fontId="51" fillId="7" borderId="8" xfId="0" applyFont="1" applyFill="1" applyBorder="1" applyAlignment="1">
      <alignment horizontal="center" vertical="center"/>
    </xf>
    <xf numFmtId="0" fontId="51" fillId="0" borderId="23" xfId="0" applyFont="1" applyBorder="1" applyAlignment="1">
      <alignment horizontal="center" vertical="center"/>
    </xf>
    <xf numFmtId="0" fontId="51" fillId="0" borderId="0" xfId="0" quotePrefix="1" applyFont="1" applyAlignment="1">
      <alignment horizontal="center" vertical="center"/>
    </xf>
    <xf numFmtId="0" fontId="70" fillId="9" borderId="2" xfId="0" applyFont="1" applyFill="1" applyBorder="1" applyAlignment="1" applyProtection="1">
      <alignment horizontal="center" vertical="center"/>
      <protection locked="0"/>
    </xf>
    <xf numFmtId="0" fontId="51" fillId="7" borderId="5" xfId="0" applyFont="1" applyFill="1" applyBorder="1" applyAlignment="1">
      <alignment horizontal="center" vertical="center"/>
    </xf>
    <xf numFmtId="0" fontId="51" fillId="0" borderId="35" xfId="0" applyFont="1" applyBorder="1" applyAlignment="1">
      <alignment horizontal="center" vertical="center"/>
    </xf>
    <xf numFmtId="168" fontId="51" fillId="3" borderId="2" xfId="0" applyNumberFormat="1" applyFont="1" applyFill="1" applyBorder="1" applyAlignment="1" applyProtection="1">
      <alignment horizontal="center" vertical="center"/>
      <protection locked="0"/>
    </xf>
    <xf numFmtId="0" fontId="51" fillId="0" borderId="2" xfId="0" applyFont="1" applyBorder="1" applyAlignment="1">
      <alignment horizontal="center" vertical="center"/>
    </xf>
    <xf numFmtId="0" fontId="75" fillId="0" borderId="36" xfId="0" applyFont="1" applyBorder="1" applyAlignment="1">
      <alignment horizontal="center" vertical="center"/>
    </xf>
    <xf numFmtId="2" fontId="51" fillId="0" borderId="36" xfId="0" quotePrefix="1" applyNumberFormat="1" applyFont="1" applyBorder="1" applyAlignment="1">
      <alignment horizontal="center" vertical="center"/>
    </xf>
    <xf numFmtId="0" fontId="51" fillId="0" borderId="36" xfId="0" applyFont="1" applyBorder="1" applyAlignment="1">
      <alignment horizontal="center" vertical="center"/>
    </xf>
    <xf numFmtId="0" fontId="51" fillId="0" borderId="37" xfId="0" applyFont="1" applyBorder="1" applyAlignment="1">
      <alignment horizontal="center" vertical="center"/>
    </xf>
    <xf numFmtId="0" fontId="70" fillId="0" borderId="0" xfId="0" quotePrefix="1" applyFont="1" applyAlignment="1">
      <alignment horizontal="center" vertical="center"/>
    </xf>
    <xf numFmtId="2" fontId="70" fillId="0" borderId="0" xfId="0" quotePrefix="1" applyNumberFormat="1" applyFont="1" applyAlignment="1">
      <alignment horizontal="center" vertical="center"/>
    </xf>
    <xf numFmtId="0" fontId="51" fillId="0" borderId="9" xfId="0" applyFont="1" applyBorder="1" applyAlignment="1">
      <alignment horizontal="center" vertical="center"/>
    </xf>
    <xf numFmtId="0" fontId="51" fillId="0" borderId="9" xfId="0" applyFont="1" applyBorder="1" applyAlignment="1">
      <alignment horizontal="center" vertical="center" wrapText="1"/>
    </xf>
    <xf numFmtId="0" fontId="51" fillId="0" borderId="49" xfId="0" applyFont="1" applyBorder="1" applyAlignment="1">
      <alignment horizontal="center" vertical="center"/>
    </xf>
    <xf numFmtId="0" fontId="51" fillId="0" borderId="1" xfId="0" applyFont="1" applyBorder="1" applyAlignment="1">
      <alignment horizontal="center" vertical="center"/>
    </xf>
    <xf numFmtId="2" fontId="51" fillId="7" borderId="1" xfId="0" applyNumberFormat="1" applyFont="1" applyFill="1" applyBorder="1" applyAlignment="1" applyProtection="1">
      <alignment horizontal="center" vertical="center"/>
      <protection locked="0"/>
    </xf>
    <xf numFmtId="166" fontId="76" fillId="4" borderId="51" xfId="4" applyNumberFormat="1" applyFont="1" applyFill="1" applyBorder="1" applyAlignment="1" applyProtection="1">
      <alignment horizontal="center" vertical="center"/>
      <protection hidden="1"/>
    </xf>
    <xf numFmtId="2" fontId="36" fillId="0" borderId="0" xfId="0" applyNumberFormat="1" applyFont="1" applyAlignment="1">
      <alignment horizontal="center" vertical="center"/>
    </xf>
    <xf numFmtId="2" fontId="51" fillId="7" borderId="25" xfId="0" applyNumberFormat="1" applyFont="1" applyFill="1" applyBorder="1" applyAlignment="1" applyProtection="1">
      <alignment horizontal="center" vertical="center"/>
      <protection locked="0"/>
    </xf>
    <xf numFmtId="0" fontId="51" fillId="0" borderId="46" xfId="0" applyFont="1" applyBorder="1" applyAlignment="1">
      <alignment horizontal="center" vertical="center"/>
    </xf>
    <xf numFmtId="166" fontId="76" fillId="4" borderId="47" xfId="4" applyNumberFormat="1" applyFont="1" applyFill="1" applyBorder="1" applyAlignment="1" applyProtection="1">
      <alignment horizontal="center" vertical="center"/>
      <protection hidden="1"/>
    </xf>
    <xf numFmtId="0" fontId="51" fillId="0" borderId="15" xfId="0" applyFont="1" applyBorder="1" applyAlignment="1">
      <alignment horizontal="center" vertical="center"/>
    </xf>
    <xf numFmtId="0" fontId="77" fillId="4" borderId="2" xfId="0" applyFont="1" applyFill="1" applyBorder="1" applyAlignment="1">
      <alignment horizontal="center" vertical="center" wrapText="1"/>
    </xf>
    <xf numFmtId="0" fontId="51" fillId="0" borderId="8" xfId="0" applyFont="1" applyBorder="1" applyAlignment="1">
      <alignment horizontal="center" vertical="center"/>
    </xf>
    <xf numFmtId="167" fontId="51" fillId="7" borderId="2" xfId="0" applyNumberFormat="1" applyFont="1" applyFill="1" applyBorder="1" applyAlignment="1" applyProtection="1">
      <alignment horizontal="center" vertical="center"/>
      <protection locked="0"/>
    </xf>
    <xf numFmtId="14" fontId="51" fillId="7" borderId="2" xfId="0" applyNumberFormat="1" applyFont="1" applyFill="1" applyBorder="1" applyAlignment="1" applyProtection="1">
      <alignment horizontal="center" vertical="center"/>
      <protection locked="0"/>
    </xf>
    <xf numFmtId="0" fontId="75" fillId="0" borderId="0" xfId="0" applyFont="1" applyAlignment="1">
      <alignment horizontal="center" vertical="center"/>
    </xf>
    <xf numFmtId="2" fontId="51" fillId="0" borderId="0" xfId="0" quotePrefix="1" applyNumberFormat="1" applyFont="1" applyAlignment="1">
      <alignment horizontal="center" vertical="center"/>
    </xf>
    <xf numFmtId="0" fontId="51" fillId="0" borderId="4" xfId="0" applyFont="1" applyBorder="1" applyAlignment="1">
      <alignment horizontal="center" vertical="center"/>
    </xf>
    <xf numFmtId="0" fontId="51" fillId="0" borderId="66" xfId="0" applyFont="1" applyBorder="1" applyAlignment="1">
      <alignment horizontal="center" vertical="center" wrapText="1"/>
    </xf>
    <xf numFmtId="0" fontId="51" fillId="0" borderId="67" xfId="0" applyFont="1" applyBorder="1" applyAlignment="1">
      <alignment horizontal="center" vertical="center"/>
    </xf>
    <xf numFmtId="166" fontId="78" fillId="4" borderId="51" xfId="4" applyNumberFormat="1" applyFont="1" applyFill="1" applyBorder="1" applyAlignment="1" applyProtection="1">
      <alignment horizontal="center" vertical="center"/>
      <protection hidden="1"/>
    </xf>
    <xf numFmtId="2" fontId="51" fillId="0" borderId="46" xfId="0" applyNumberFormat="1" applyFont="1" applyBorder="1" applyAlignment="1">
      <alignment horizontal="center" vertical="center"/>
    </xf>
    <xf numFmtId="166" fontId="78" fillId="4" borderId="47" xfId="4" applyNumberFormat="1" applyFont="1" applyFill="1" applyBorder="1" applyAlignment="1" applyProtection="1">
      <alignment horizontal="center" vertical="center"/>
      <protection hidden="1"/>
    </xf>
    <xf numFmtId="44" fontId="21" fillId="0" borderId="1" xfId="0" applyNumberFormat="1" applyFont="1" applyBorder="1" applyProtection="1">
      <protection locked="0"/>
    </xf>
    <xf numFmtId="44" fontId="0" fillId="0" borderId="25" xfId="0" applyNumberFormat="1" applyBorder="1" applyAlignment="1" applyProtection="1">
      <alignment vertical="center"/>
      <protection locked="0"/>
    </xf>
    <xf numFmtId="10" fontId="20" fillId="0" borderId="0" xfId="0" applyNumberFormat="1" applyFont="1" applyAlignment="1">
      <alignment horizontal="center" vertical="center"/>
    </xf>
    <xf numFmtId="44" fontId="0" fillId="0" borderId="25" xfId="0" applyNumberForma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0" fillId="0" borderId="1" xfId="0" applyBorder="1" applyProtection="1">
      <protection locked="0"/>
    </xf>
    <xf numFmtId="44" fontId="11" fillId="7" borderId="2" xfId="0" applyNumberFormat="1" applyFont="1" applyFill="1" applyBorder="1" applyAlignment="1" applyProtection="1">
      <alignment horizontal="center" vertical="center"/>
      <protection hidden="1"/>
    </xf>
    <xf numFmtId="44" fontId="11" fillId="7" borderId="2" xfId="0" applyNumberFormat="1" applyFont="1" applyFill="1" applyBorder="1" applyAlignment="1" applyProtection="1">
      <alignment vertical="center"/>
      <protection hidden="1"/>
    </xf>
    <xf numFmtId="10" fontId="20" fillId="7" borderId="2" xfId="0" applyNumberFormat="1" applyFont="1" applyFill="1" applyBorder="1" applyAlignment="1" applyProtection="1">
      <alignment horizontal="center" vertical="center"/>
      <protection hidden="1"/>
    </xf>
    <xf numFmtId="44" fontId="8" fillId="0" borderId="25" xfId="0" applyNumberFormat="1" applyFont="1" applyBorder="1" applyAlignment="1" applyProtection="1">
      <alignment horizontal="right" vertical="center"/>
      <protection locked="0"/>
    </xf>
    <xf numFmtId="7" fontId="10" fillId="0" borderId="0" xfId="0" applyNumberFormat="1" applyFont="1" applyAlignment="1">
      <alignment horizontal="center" vertical="center"/>
    </xf>
    <xf numFmtId="10" fontId="0" fillId="0" borderId="1" xfId="0" applyNumberFormat="1" applyBorder="1" applyAlignment="1" applyProtection="1">
      <alignment horizontal="center" vertical="center"/>
      <protection locked="0"/>
    </xf>
    <xf numFmtId="164" fontId="20" fillId="7" borderId="2" xfId="0" applyNumberFormat="1" applyFont="1" applyFill="1" applyBorder="1" applyAlignment="1" applyProtection="1">
      <alignment vertical="center"/>
      <protection hidden="1"/>
    </xf>
    <xf numFmtId="0" fontId="0" fillId="0" borderId="0" xfId="0" applyAlignment="1" applyProtection="1">
      <alignment vertical="center"/>
      <protection hidden="1"/>
    </xf>
    <xf numFmtId="10" fontId="0" fillId="0" borderId="0" xfId="0" applyNumberFormat="1" applyAlignment="1">
      <alignment vertical="center"/>
    </xf>
    <xf numFmtId="0" fontId="0" fillId="0" borderId="0" xfId="0" quotePrefix="1" applyAlignment="1">
      <alignment horizontal="center" vertical="center"/>
    </xf>
    <xf numFmtId="0" fontId="45" fillId="0" borderId="0" xfId="0" applyFont="1" applyAlignment="1">
      <alignment vertical="center"/>
    </xf>
    <xf numFmtId="165" fontId="20" fillId="7" borderId="1" xfId="0" applyNumberFormat="1" applyFont="1" applyFill="1" applyBorder="1" applyAlignment="1" applyProtection="1">
      <alignment horizontal="center" vertical="center"/>
      <protection hidden="1"/>
    </xf>
    <xf numFmtId="165" fontId="20" fillId="0" borderId="0" xfId="0" applyNumberFormat="1" applyFont="1" applyAlignment="1" applyProtection="1">
      <alignment horizontal="center" vertical="center"/>
      <protection hidden="1"/>
    </xf>
    <xf numFmtId="165" fontId="0" fillId="0" borderId="1" xfId="0" applyNumberFormat="1" applyBorder="1" applyAlignment="1" applyProtection="1">
      <alignment horizontal="center" vertical="center"/>
      <protection locked="0"/>
    </xf>
    <xf numFmtId="165" fontId="8" fillId="0" borderId="1" xfId="2" applyNumberFormat="1" applyFont="1" applyBorder="1" applyAlignment="1" applyProtection="1">
      <alignment horizontal="center" vertical="center"/>
      <protection locked="0"/>
    </xf>
    <xf numFmtId="168" fontId="0" fillId="0" borderId="0" xfId="0" applyNumberFormat="1" applyAlignment="1">
      <alignment horizontal="center" vertical="center"/>
    </xf>
    <xf numFmtId="37" fontId="0" fillId="0" borderId="1" xfId="0" applyNumberFormat="1" applyBorder="1" applyProtection="1">
      <protection locked="0"/>
    </xf>
    <xf numFmtId="0" fontId="8" fillId="0" borderId="3" xfId="0" applyFont="1" applyBorder="1" applyAlignment="1">
      <alignment horizontal="center" vertical="center" wrapText="1"/>
    </xf>
    <xf numFmtId="0" fontId="8" fillId="0" borderId="0" xfId="0" applyFont="1" applyAlignment="1">
      <alignment vertical="center" wrapText="1"/>
    </xf>
    <xf numFmtId="0" fontId="45" fillId="0" borderId="0" xfId="0" applyFont="1" applyAlignment="1">
      <alignment horizontal="center" vertical="center"/>
    </xf>
    <xf numFmtId="44" fontId="20" fillId="0" borderId="0" xfId="0" applyNumberFormat="1" applyFont="1" applyAlignment="1" applyProtection="1">
      <alignment vertical="center"/>
      <protection hidden="1"/>
    </xf>
    <xf numFmtId="0" fontId="31" fillId="0" borderId="0" xfId="0" applyFont="1" applyAlignment="1">
      <alignment horizontal="center" vertical="center"/>
    </xf>
    <xf numFmtId="44" fontId="8" fillId="0" borderId="0" xfId="2" applyFont="1" applyBorder="1" applyAlignment="1">
      <alignment vertical="center"/>
    </xf>
    <xf numFmtId="9" fontId="8" fillId="0" borderId="0" xfId="3" applyFont="1" applyBorder="1" applyAlignment="1">
      <alignment horizontal="center" vertical="center"/>
    </xf>
    <xf numFmtId="44" fontId="21" fillId="0" borderId="0" xfId="2" applyFont="1" applyBorder="1" applyAlignment="1">
      <alignment vertical="center"/>
    </xf>
    <xf numFmtId="44" fontId="10" fillId="0" borderId="0" xfId="0" applyNumberFormat="1" applyFont="1" applyAlignment="1" applyProtection="1">
      <alignment horizontal="right" vertical="center"/>
      <protection hidden="1"/>
    </xf>
    <xf numFmtId="44" fontId="10" fillId="0" borderId="4" xfId="0" applyNumberFormat="1" applyFont="1" applyBorder="1" applyAlignment="1" applyProtection="1">
      <alignment horizontal="right" vertical="center"/>
      <protection hidden="1"/>
    </xf>
    <xf numFmtId="44" fontId="10" fillId="0" borderId="0" xfId="0" applyNumberFormat="1" applyFont="1" applyAlignment="1">
      <alignment horizontal="right" vertical="center"/>
    </xf>
    <xf numFmtId="0" fontId="20" fillId="0" borderId="5" xfId="0" applyFont="1" applyBorder="1" applyAlignment="1">
      <alignment horizontal="center"/>
    </xf>
    <xf numFmtId="44" fontId="20" fillId="0" borderId="37" xfId="0" applyNumberFormat="1" applyFont="1" applyBorder="1" applyAlignment="1" applyProtection="1">
      <alignment vertical="center"/>
      <protection hidden="1"/>
    </xf>
    <xf numFmtId="0" fontId="58" fillId="0" borderId="3" xfId="0" applyFont="1" applyBorder="1" applyAlignment="1">
      <alignment horizontal="left" vertical="center"/>
    </xf>
    <xf numFmtId="0" fontId="58" fillId="0" borderId="0" xfId="0" applyFont="1" applyAlignment="1">
      <alignment horizontal="left" vertical="center"/>
    </xf>
    <xf numFmtId="0" fontId="67" fillId="0" borderId="0" xfId="0" applyFont="1" applyAlignment="1">
      <alignment horizontal="center" vertical="center"/>
    </xf>
    <xf numFmtId="0" fontId="67" fillId="0" borderId="0" xfId="0" applyFont="1" applyAlignment="1">
      <alignment horizontal="center" vertical="center" wrapText="1"/>
    </xf>
    <xf numFmtId="0" fontId="22" fillId="0" borderId="0" xfId="0" applyFont="1" applyAlignment="1">
      <alignment vertical="center" wrapText="1"/>
    </xf>
    <xf numFmtId="0" fontId="60" fillId="0" borderId="0" xfId="0" applyFont="1" applyAlignment="1">
      <alignment horizontal="center" vertical="center"/>
    </xf>
    <xf numFmtId="0" fontId="9" fillId="0" borderId="0" xfId="0" quotePrefix="1" applyFont="1" applyAlignment="1">
      <alignment vertical="center"/>
    </xf>
    <xf numFmtId="0" fontId="9" fillId="0" borderId="0" xfId="0" quotePrefix="1" applyFont="1" applyAlignment="1">
      <alignment horizontal="center" vertical="center"/>
    </xf>
    <xf numFmtId="0" fontId="26" fillId="0" borderId="0" xfId="0" applyFont="1" applyAlignment="1">
      <alignment vertical="center"/>
    </xf>
    <xf numFmtId="0" fontId="26" fillId="0" borderId="0" xfId="0" applyFont="1" applyAlignment="1">
      <alignment vertical="top"/>
    </xf>
    <xf numFmtId="0" fontId="8" fillId="0" borderId="14" xfId="0" applyFont="1" applyBorder="1" applyAlignment="1">
      <alignment vertical="center"/>
    </xf>
    <xf numFmtId="0" fontId="26" fillId="0" borderId="4" xfId="0" applyFont="1" applyBorder="1" applyAlignment="1">
      <alignment vertical="center"/>
    </xf>
    <xf numFmtId="0" fontId="26" fillId="0" borderId="3" xfId="0" applyFont="1" applyBorder="1" applyAlignment="1">
      <alignment vertical="center"/>
    </xf>
    <xf numFmtId="0" fontId="26" fillId="0" borderId="11" xfId="0" applyFont="1" applyBorder="1" applyAlignment="1">
      <alignment vertical="top" wrapText="1"/>
    </xf>
    <xf numFmtId="0" fontId="26" fillId="0" borderId="11" xfId="0" applyFont="1" applyBorder="1" applyAlignment="1">
      <alignment vertical="top"/>
    </xf>
    <xf numFmtId="44" fontId="0" fillId="0" borderId="0" xfId="0" applyNumberFormat="1" applyAlignment="1" applyProtection="1">
      <alignment vertical="center"/>
      <protection hidden="1"/>
    </xf>
    <xf numFmtId="44" fontId="8" fillId="0" borderId="0" xfId="0" applyNumberFormat="1" applyFont="1" applyAlignment="1" applyProtection="1">
      <alignment vertical="center"/>
      <protection hidden="1"/>
    </xf>
    <xf numFmtId="164" fontId="29" fillId="0" borderId="1" xfId="0" applyNumberFormat="1" applyFont="1" applyBorder="1" applyAlignment="1" applyProtection="1">
      <alignment vertical="center"/>
      <protection locked="0"/>
    </xf>
    <xf numFmtId="44" fontId="5" fillId="0" borderId="0" xfId="2" applyFont="1" applyAlignment="1" applyProtection="1">
      <alignment horizontal="center" vertical="center"/>
    </xf>
    <xf numFmtId="0" fontId="20" fillId="0" borderId="3" xfId="0" applyFont="1" applyBorder="1" applyAlignment="1">
      <alignment vertical="top" wrapText="1"/>
    </xf>
    <xf numFmtId="0" fontId="20" fillId="0" borderId="4" xfId="0" applyFont="1" applyBorder="1" applyAlignment="1">
      <alignment vertical="top" wrapText="1"/>
    </xf>
    <xf numFmtId="0" fontId="20" fillId="0" borderId="0" xfId="0" applyFont="1" applyAlignment="1">
      <alignment horizontal="center" vertical="top" wrapText="1"/>
    </xf>
    <xf numFmtId="0" fontId="20" fillId="0" borderId="4" xfId="0" applyFont="1" applyBorder="1" applyAlignment="1">
      <alignment horizontal="center" vertical="top" wrapText="1"/>
    </xf>
    <xf numFmtId="0" fontId="13" fillId="0" borderId="0" xfId="0" applyFont="1" applyAlignment="1">
      <alignment vertical="center"/>
    </xf>
    <xf numFmtId="0" fontId="66" fillId="0" borderId="0" xfId="0" applyFont="1" applyAlignment="1">
      <alignment horizontal="center" vertical="center"/>
    </xf>
    <xf numFmtId="7" fontId="9" fillId="0" borderId="0" xfId="2" applyNumberFormat="1" applyFont="1" applyAlignment="1" applyProtection="1">
      <alignmen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0" fillId="2" borderId="4" xfId="0" applyFill="1" applyBorder="1" applyAlignment="1">
      <alignment vertical="center"/>
    </xf>
    <xf numFmtId="44" fontId="9" fillId="0" borderId="0" xfId="0" applyNumberFormat="1" applyFont="1" applyAlignment="1">
      <alignment horizontal="center" vertical="center"/>
    </xf>
    <xf numFmtId="0" fontId="14" fillId="0" borderId="3" xfId="0" applyFont="1" applyBorder="1" applyAlignment="1">
      <alignment vertical="center"/>
    </xf>
    <xf numFmtId="44" fontId="6" fillId="2" borderId="0" xfId="2" applyFont="1" applyFill="1" applyAlignment="1" applyProtection="1">
      <alignment vertical="center"/>
    </xf>
    <xf numFmtId="9" fontId="6" fillId="0" borderId="0" xfId="3" applyFont="1" applyAlignment="1" applyProtection="1">
      <alignment vertical="center"/>
    </xf>
    <xf numFmtId="9" fontId="6" fillId="0" borderId="0" xfId="0" applyNumberFormat="1" applyFont="1" applyAlignment="1">
      <alignment vertical="center"/>
    </xf>
    <xf numFmtId="9" fontId="66" fillId="0" borderId="0" xfId="0" applyNumberFormat="1" applyFont="1" applyAlignment="1">
      <alignment horizontal="center" vertical="center"/>
    </xf>
    <xf numFmtId="164" fontId="6" fillId="2" borderId="0" xfId="0" applyNumberFormat="1" applyFont="1" applyFill="1" applyAlignment="1">
      <alignment horizontal="center" vertical="center"/>
    </xf>
    <xf numFmtId="7" fontId="9" fillId="2" borderId="0" xfId="2" applyNumberFormat="1" applyFont="1" applyFill="1" applyAlignment="1" applyProtection="1">
      <alignment vertical="center"/>
    </xf>
    <xf numFmtId="0" fontId="0" fillId="0" borderId="5" xfId="0" applyBorder="1" applyAlignment="1">
      <alignment horizontal="left" vertical="center"/>
    </xf>
    <xf numFmtId="0" fontId="0" fillId="2" borderId="7" xfId="0" applyFill="1" applyBorder="1" applyAlignment="1">
      <alignment vertical="center"/>
    </xf>
    <xf numFmtId="7" fontId="9" fillId="7" borderId="2" xfId="2" applyNumberFormat="1" applyFont="1" applyFill="1" applyBorder="1" applyAlignment="1" applyProtection="1">
      <alignment vertical="center"/>
    </xf>
    <xf numFmtId="0" fontId="26" fillId="0" borderId="0" xfId="0" applyFont="1" applyAlignment="1">
      <alignment horizontal="left" vertical="top" wrapText="1"/>
    </xf>
    <xf numFmtId="44" fontId="0" fillId="0" borderId="1" xfId="0" applyNumberFormat="1" applyBorder="1" applyAlignment="1" applyProtection="1">
      <alignment vertical="top"/>
      <protection locked="0"/>
    </xf>
    <xf numFmtId="44" fontId="0" fillId="0" borderId="1" xfId="0" applyNumberFormat="1" applyBorder="1" applyAlignment="1" applyProtection="1">
      <alignment vertical="top" wrapText="1"/>
      <protection locked="0"/>
    </xf>
    <xf numFmtId="14" fontId="46" fillId="0" borderId="3" xfId="0" applyNumberFormat="1" applyFont="1" applyBorder="1"/>
    <xf numFmtId="0" fontId="28" fillId="0" borderId="3" xfId="0" applyFont="1" applyBorder="1" applyAlignment="1">
      <alignment horizontal="center" vertical="center"/>
    </xf>
    <xf numFmtId="164" fontId="10" fillId="0" borderId="4" xfId="0" applyNumberFormat="1" applyFont="1" applyBorder="1" applyAlignment="1">
      <alignment horizontal="center" vertical="center"/>
    </xf>
    <xf numFmtId="0" fontId="10" fillId="0" borderId="5" xfId="0" applyFont="1" applyBorder="1" applyAlignment="1">
      <alignment vertical="center"/>
    </xf>
    <xf numFmtId="0" fontId="85" fillId="0" borderId="0" xfId="0" applyFont="1" applyAlignment="1">
      <alignment horizontal="center" vertical="center"/>
    </xf>
    <xf numFmtId="0" fontId="6" fillId="0" borderId="0" xfId="0" applyFont="1" applyAlignment="1">
      <alignment horizontal="right" vertical="center"/>
    </xf>
    <xf numFmtId="0" fontId="85" fillId="0" borderId="0" xfId="0" applyFont="1" applyAlignment="1">
      <alignment vertical="center"/>
    </xf>
    <xf numFmtId="44" fontId="0" fillId="0" borderId="0" xfId="0" applyNumberFormat="1"/>
    <xf numFmtId="7" fontId="20" fillId="7" borderId="2" xfId="0" applyNumberFormat="1" applyFont="1" applyFill="1" applyBorder="1" applyAlignment="1">
      <alignment horizontal="center" vertical="center"/>
    </xf>
    <xf numFmtId="7" fontId="20" fillId="7" borderId="2" xfId="0" applyNumberFormat="1" applyFont="1" applyFill="1" applyBorder="1" applyAlignment="1" applyProtection="1">
      <alignment vertical="center"/>
      <protection hidden="1"/>
    </xf>
    <xf numFmtId="7" fontId="8" fillId="0" borderId="1" xfId="2" applyNumberFormat="1" applyFont="1" applyBorder="1" applyAlignment="1" applyProtection="1">
      <alignment vertical="center"/>
      <protection locked="0"/>
    </xf>
    <xf numFmtId="7" fontId="10" fillId="7" borderId="2" xfId="2" applyNumberFormat="1" applyFont="1" applyFill="1" applyBorder="1" applyAlignment="1">
      <alignment vertical="center"/>
    </xf>
    <xf numFmtId="7" fontId="8" fillId="0" borderId="51" xfId="2" applyNumberFormat="1" applyFont="1" applyBorder="1" applyAlignment="1" applyProtection="1">
      <alignment vertical="center"/>
      <protection locked="0"/>
    </xf>
    <xf numFmtId="7" fontId="10" fillId="7" borderId="2" xfId="0" applyNumberFormat="1" applyFont="1" applyFill="1" applyBorder="1" applyAlignment="1" applyProtection="1">
      <alignment horizontal="center" vertical="center"/>
      <protection hidden="1"/>
    </xf>
    <xf numFmtId="7" fontId="10" fillId="7" borderId="2" xfId="0" applyNumberFormat="1" applyFont="1" applyFill="1" applyBorder="1" applyAlignment="1">
      <alignment horizontal="center" vertical="center"/>
    </xf>
    <xf numFmtId="165" fontId="0" fillId="0" borderId="0" xfId="0" applyNumberFormat="1" applyAlignment="1">
      <alignment horizontal="center" vertical="center"/>
    </xf>
    <xf numFmtId="0" fontId="10" fillId="0" borderId="3" xfId="1" applyFont="1" applyBorder="1" applyAlignment="1">
      <alignment horizontal="center" vertical="center"/>
    </xf>
    <xf numFmtId="0" fontId="8" fillId="0" borderId="3" xfId="1" applyFont="1" applyBorder="1" applyAlignment="1">
      <alignment horizontal="center" vertical="center"/>
    </xf>
    <xf numFmtId="168" fontId="45" fillId="0" borderId="0" xfId="0" applyNumberFormat="1" applyFont="1" applyAlignment="1">
      <alignment horizontal="center" vertical="center"/>
    </xf>
    <xf numFmtId="0" fontId="8" fillId="0" borderId="14" xfId="0" applyFont="1" applyBorder="1" applyAlignment="1">
      <alignment horizontal="center" vertical="center"/>
    </xf>
    <xf numFmtId="0" fontId="26" fillId="0" borderId="0" xfId="0" applyFont="1" applyAlignment="1">
      <alignment horizontal="center" vertical="center"/>
    </xf>
    <xf numFmtId="44" fontId="5" fillId="0" borderId="0" xfId="2" applyFont="1" applyBorder="1" applyAlignment="1">
      <alignment horizontal="center" vertical="center"/>
    </xf>
    <xf numFmtId="0" fontId="80" fillId="0" borderId="0" xfId="0" applyFont="1" applyAlignment="1">
      <alignment horizontal="center" vertical="center"/>
    </xf>
    <xf numFmtId="44" fontId="0" fillId="0" borderId="0" xfId="2" applyFont="1" applyBorder="1" applyAlignment="1">
      <alignment vertical="center"/>
    </xf>
    <xf numFmtId="44" fontId="20" fillId="0" borderId="0" xfId="2" applyFont="1" applyBorder="1" applyAlignment="1">
      <alignment vertical="center"/>
    </xf>
    <xf numFmtId="0" fontId="80" fillId="2" borderId="0" xfId="0" applyFont="1" applyFill="1" applyAlignment="1">
      <alignment horizontal="center" vertical="center"/>
    </xf>
    <xf numFmtId="44" fontId="6" fillId="2" borderId="0" xfId="2" applyFont="1" applyFill="1" applyBorder="1" applyAlignment="1">
      <alignment vertical="center"/>
    </xf>
    <xf numFmtId="44" fontId="0" fillId="0" borderId="0" xfId="2" applyFont="1" applyBorder="1" applyAlignment="1">
      <alignment horizontal="center" vertical="center"/>
    </xf>
    <xf numFmtId="44" fontId="9" fillId="0" borderId="0" xfId="2" applyFont="1" applyBorder="1" applyAlignment="1">
      <alignment vertical="center"/>
    </xf>
    <xf numFmtId="44" fontId="7" fillId="0" borderId="0" xfId="2" applyFont="1" applyBorder="1" applyAlignment="1">
      <alignment vertical="center"/>
    </xf>
    <xf numFmtId="44" fontId="9" fillId="2" borderId="0" xfId="2" applyFont="1" applyFill="1" applyBorder="1" applyAlignment="1">
      <alignment vertical="center"/>
    </xf>
    <xf numFmtId="0" fontId="9" fillId="7" borderId="1" xfId="0" applyFont="1" applyFill="1" applyBorder="1" applyAlignment="1" applyProtection="1">
      <alignment horizontal="center" vertical="center"/>
      <protection hidden="1"/>
    </xf>
    <xf numFmtId="7" fontId="20" fillId="0" borderId="0" xfId="2" applyNumberFormat="1" applyFont="1" applyBorder="1" applyAlignment="1" applyProtection="1">
      <alignment vertical="center"/>
      <protection hidden="1"/>
    </xf>
    <xf numFmtId="2" fontId="0" fillId="0" borderId="4" xfId="0" applyNumberFormat="1" applyBorder="1" applyAlignment="1">
      <alignment vertical="center"/>
    </xf>
    <xf numFmtId="165" fontId="8" fillId="0" borderId="0" xfId="2" applyNumberFormat="1" applyFont="1" applyBorder="1" applyAlignment="1">
      <alignment horizontal="center" vertical="center"/>
    </xf>
    <xf numFmtId="44" fontId="20" fillId="0" borderId="0" xfId="2" applyFont="1" applyBorder="1" applyAlignment="1" applyProtection="1">
      <alignment vertical="center"/>
      <protection hidden="1"/>
    </xf>
    <xf numFmtId="168" fontId="0" fillId="0" borderId="0" xfId="0" applyNumberFormat="1" applyAlignment="1">
      <alignment vertical="center"/>
    </xf>
    <xf numFmtId="0" fontId="10" fillId="0" borderId="0" xfId="1" applyFont="1" applyAlignment="1">
      <alignment horizontal="center" vertical="center"/>
    </xf>
    <xf numFmtId="0" fontId="10" fillId="0" borderId="0" xfId="1" applyFont="1" applyAlignment="1">
      <alignment vertical="center"/>
    </xf>
    <xf numFmtId="37" fontId="10" fillId="0" borderId="0" xfId="2" applyNumberFormat="1" applyFont="1" applyBorder="1" applyAlignment="1">
      <alignment horizontal="center" vertical="center"/>
    </xf>
    <xf numFmtId="37" fontId="8" fillId="0" borderId="0" xfId="2" applyNumberFormat="1" applyFont="1" applyBorder="1" applyAlignment="1">
      <alignment horizontal="center" vertical="center"/>
    </xf>
    <xf numFmtId="0" fontId="8" fillId="0" borderId="0" xfId="1" applyFont="1" applyAlignment="1">
      <alignment horizontal="center" vertical="center"/>
    </xf>
    <xf numFmtId="44" fontId="10" fillId="0" borderId="0" xfId="2" applyFont="1" applyBorder="1" applyAlignment="1">
      <alignment horizontal="center" vertical="center"/>
    </xf>
    <xf numFmtId="0" fontId="8" fillId="0" borderId="0" xfId="1" applyFont="1" applyAlignment="1">
      <alignment vertical="center"/>
    </xf>
    <xf numFmtId="165" fontId="8" fillId="0" borderId="0" xfId="1" applyNumberFormat="1" applyFont="1" applyAlignment="1">
      <alignment horizontal="center" vertical="center"/>
    </xf>
    <xf numFmtId="0" fontId="8" fillId="0" borderId="0" xfId="1" applyFont="1" applyAlignment="1">
      <alignment horizontal="left" vertical="center"/>
    </xf>
    <xf numFmtId="165" fontId="8" fillId="7" borderId="70" xfId="1" applyNumberFormat="1" applyFont="1" applyFill="1" applyBorder="1" applyAlignment="1" applyProtection="1">
      <alignment horizontal="center" vertical="center"/>
      <protection hidden="1"/>
    </xf>
    <xf numFmtId="0" fontId="29" fillId="0" borderId="34" xfId="0" quotePrefix="1" applyFont="1" applyBorder="1" applyAlignment="1">
      <alignment horizontal="center" vertical="center"/>
    </xf>
    <xf numFmtId="0" fontId="36" fillId="0" borderId="48" xfId="0" applyFont="1" applyBorder="1" applyAlignment="1">
      <alignment horizontal="center" vertical="center"/>
    </xf>
    <xf numFmtId="0" fontId="27" fillId="0" borderId="0" xfId="0" applyFont="1" applyAlignment="1">
      <alignment horizontal="right" vertical="center"/>
    </xf>
    <xf numFmtId="0" fontId="0" fillId="0" borderId="0" xfId="0" applyAlignment="1" applyProtection="1">
      <alignment vertical="center"/>
      <protection locked="0"/>
    </xf>
    <xf numFmtId="0" fontId="0" fillId="0" borderId="0" xfId="0" applyProtection="1">
      <protection locked="0"/>
    </xf>
    <xf numFmtId="0" fontId="0" fillId="8" borderId="0" xfId="0" applyFill="1" applyAlignment="1" applyProtection="1">
      <alignment vertical="center"/>
      <protection locked="0"/>
    </xf>
    <xf numFmtId="43" fontId="0" fillId="8" borderId="0" xfId="0" applyNumberFormat="1" applyFill="1" applyAlignment="1" applyProtection="1">
      <alignment vertical="center"/>
      <protection locked="0"/>
    </xf>
    <xf numFmtId="0" fontId="26" fillId="0" borderId="0" xfId="0" applyFont="1" applyAlignment="1">
      <alignment vertical="top" wrapText="1"/>
    </xf>
    <xf numFmtId="9" fontId="6" fillId="7" borderId="20" xfId="0" applyNumberFormat="1" applyFont="1" applyFill="1" applyBorder="1" applyAlignment="1">
      <alignment horizontal="center" vertical="center"/>
    </xf>
    <xf numFmtId="7" fontId="31" fillId="0" borderId="0" xfId="2" applyNumberFormat="1" applyFont="1" applyAlignment="1" applyProtection="1">
      <alignment vertical="center"/>
    </xf>
    <xf numFmtId="0" fontId="27" fillId="0" borderId="0" xfId="0" applyFont="1" applyAlignment="1">
      <alignment vertical="top" wrapText="1"/>
    </xf>
    <xf numFmtId="10" fontId="6" fillId="0" borderId="1" xfId="0" applyNumberFormat="1"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0" xfId="0" applyFont="1" applyAlignment="1">
      <alignment horizontal="center" vertical="center"/>
    </xf>
    <xf numFmtId="0" fontId="22" fillId="0" borderId="13" xfId="0" applyFont="1" applyBorder="1" applyAlignment="1">
      <alignment horizontal="center" vertical="center"/>
    </xf>
    <xf numFmtId="0" fontId="10" fillId="0" borderId="1" xfId="0" applyFont="1" applyBorder="1" applyAlignment="1" applyProtection="1">
      <alignment horizontal="center" vertical="center"/>
      <protection locked="0"/>
    </xf>
    <xf numFmtId="10" fontId="0" fillId="10" borderId="2" xfId="0" applyNumberFormat="1" applyFill="1" applyBorder="1"/>
    <xf numFmtId="44" fontId="0" fillId="0" borderId="1" xfId="0" applyNumberFormat="1" applyBorder="1" applyAlignment="1" applyProtection="1">
      <alignment vertical="center"/>
      <protection locked="0"/>
    </xf>
    <xf numFmtId="0" fontId="71" fillId="0" borderId="4" xfId="0" applyFont="1" applyBorder="1" applyAlignment="1">
      <alignment vertical="center" wrapText="1"/>
    </xf>
    <xf numFmtId="0" fontId="51" fillId="0" borderId="25" xfId="0" applyFont="1" applyBorder="1" applyAlignment="1">
      <alignment horizontal="center" vertical="center"/>
    </xf>
    <xf numFmtId="44" fontId="8" fillId="0" borderId="0" xfId="2" applyFont="1" applyBorder="1" applyAlignment="1" applyProtection="1">
      <alignment vertical="center"/>
    </xf>
    <xf numFmtId="44" fontId="21" fillId="0" borderId="0" xfId="2" applyFont="1" applyBorder="1" applyAlignment="1" applyProtection="1">
      <alignment vertical="center"/>
    </xf>
    <xf numFmtId="44" fontId="8" fillId="0" borderId="0" xfId="0" quotePrefix="1" applyNumberFormat="1" applyFont="1" applyAlignment="1">
      <alignment horizontal="center" vertical="center"/>
    </xf>
    <xf numFmtId="0" fontId="0" fillId="0" borderId="9" xfId="0" applyBorder="1" applyAlignment="1" applyProtection="1">
      <alignment vertical="center"/>
      <protection locked="0"/>
    </xf>
    <xf numFmtId="0" fontId="0" fillId="0" borderId="5" xfId="0" applyBorder="1" applyAlignment="1">
      <alignment horizontal="right"/>
    </xf>
    <xf numFmtId="44" fontId="8" fillId="0" borderId="0" xfId="2" applyFont="1" applyBorder="1" applyAlignment="1" applyProtection="1">
      <alignment horizontal="center" vertical="center"/>
    </xf>
    <xf numFmtId="44" fontId="8" fillId="0" borderId="4" xfId="2" applyFont="1" applyBorder="1" applyAlignment="1" applyProtection="1">
      <alignment horizontal="center" vertical="center"/>
    </xf>
    <xf numFmtId="44" fontId="29" fillId="0" borderId="1" xfId="0" applyNumberFormat="1" applyFont="1" applyBorder="1" applyAlignment="1" applyProtection="1">
      <alignment vertical="center"/>
      <protection locked="0"/>
    </xf>
    <xf numFmtId="44" fontId="9" fillId="7" borderId="37" xfId="2" applyFont="1" applyFill="1" applyBorder="1" applyAlignment="1" applyProtection="1">
      <alignment vertical="center"/>
      <protection hidden="1"/>
    </xf>
    <xf numFmtId="0" fontId="21" fillId="0" borderId="3" xfId="0" applyFont="1" applyBorder="1" applyAlignment="1">
      <alignment vertical="center"/>
    </xf>
    <xf numFmtId="0" fontId="21" fillId="0" borderId="0" xfId="0" applyFont="1" applyAlignment="1">
      <alignment vertical="center"/>
    </xf>
    <xf numFmtId="0" fontId="20" fillId="0" borderId="0" xfId="0" applyFont="1" applyAlignment="1">
      <alignment vertical="top" wrapText="1"/>
    </xf>
    <xf numFmtId="0" fontId="0" fillId="0" borderId="4" xfId="0" applyBorder="1" applyAlignment="1">
      <alignment horizontal="left" vertical="center"/>
    </xf>
    <xf numFmtId="0" fontId="93" fillId="0" borderId="0" xfId="0" applyFont="1" applyAlignment="1">
      <alignment vertical="center"/>
    </xf>
    <xf numFmtId="0" fontId="40" fillId="0" borderId="5" xfId="0" applyFont="1" applyBorder="1" applyAlignment="1">
      <alignment vertical="top" wrapText="1"/>
    </xf>
    <xf numFmtId="0" fontId="0" fillId="0" borderId="0" xfId="0" applyAlignment="1">
      <alignment horizontal="left" vertical="center" wrapText="1"/>
    </xf>
    <xf numFmtId="0" fontId="40" fillId="0" borderId="0" xfId="0" applyFont="1" applyAlignment="1">
      <alignment horizontal="center" vertical="top" wrapText="1"/>
    </xf>
    <xf numFmtId="7" fontId="20" fillId="0" borderId="4" xfId="0" applyNumberFormat="1" applyFont="1" applyBorder="1" applyAlignment="1">
      <alignment vertical="center"/>
    </xf>
    <xf numFmtId="14" fontId="46" fillId="0" borderId="0" xfId="0" applyNumberFormat="1" applyFont="1" applyAlignment="1">
      <alignment vertical="center"/>
    </xf>
    <xf numFmtId="0" fontId="4" fillId="0" borderId="0" xfId="0" applyFont="1" applyAlignment="1">
      <alignment vertical="center"/>
    </xf>
    <xf numFmtId="0" fontId="46" fillId="0" borderId="0" xfId="0" applyFont="1"/>
    <xf numFmtId="0" fontId="40" fillId="0" borderId="0" xfId="0" applyFont="1" applyAlignment="1">
      <alignment vertical="top" wrapText="1"/>
    </xf>
    <xf numFmtId="7" fontId="98" fillId="0" borderId="0" xfId="0" applyNumberFormat="1" applyFont="1" applyAlignment="1">
      <alignment horizontal="center" vertical="center"/>
    </xf>
    <xf numFmtId="0" fontId="16" fillId="2" borderId="0" xfId="0" applyFont="1" applyFill="1" applyAlignment="1">
      <alignment horizontal="center" vertical="center"/>
    </xf>
    <xf numFmtId="44" fontId="8" fillId="0" borderId="0" xfId="0" applyNumberFormat="1" applyFont="1" applyAlignment="1">
      <alignment horizontal="right" vertical="center"/>
    </xf>
    <xf numFmtId="0" fontId="10" fillId="0" borderId="0" xfId="0" applyFont="1" applyAlignment="1">
      <alignment horizontal="right" vertical="center" wrapText="1"/>
    </xf>
    <xf numFmtId="164" fontId="10" fillId="7" borderId="2" xfId="0" applyNumberFormat="1" applyFont="1" applyFill="1" applyBorder="1" applyAlignment="1" applyProtection="1">
      <alignment horizontal="center" vertical="center"/>
      <protection hidden="1"/>
    </xf>
    <xf numFmtId="7" fontId="10" fillId="0" borderId="4" xfId="0" applyNumberFormat="1" applyFont="1" applyBorder="1" applyAlignment="1">
      <alignment horizontal="center" vertical="center"/>
    </xf>
    <xf numFmtId="7" fontId="10" fillId="11" borderId="2" xfId="0" applyNumberFormat="1" applyFont="1" applyFill="1" applyBorder="1" applyAlignment="1">
      <alignment horizontal="center" vertical="center"/>
    </xf>
    <xf numFmtId="7" fontId="20" fillId="7" borderId="2" xfId="0" applyNumberFormat="1" applyFont="1" applyFill="1" applyBorder="1" applyAlignment="1">
      <alignment horizontal="right" vertical="center"/>
    </xf>
    <xf numFmtId="44" fontId="21" fillId="0" borderId="4" xfId="0" applyNumberFormat="1" applyFont="1" applyBorder="1" applyAlignment="1">
      <alignment horizontal="right"/>
    </xf>
    <xf numFmtId="7" fontId="20" fillId="7" borderId="77" xfId="0" applyNumberFormat="1" applyFont="1" applyFill="1" applyBorder="1" applyAlignment="1" applyProtection="1">
      <alignment vertical="center"/>
      <protection hidden="1"/>
    </xf>
    <xf numFmtId="0" fontId="10" fillId="0" borderId="17" xfId="0" applyFont="1" applyBorder="1" applyAlignment="1">
      <alignment horizontal="left" vertical="center"/>
    </xf>
    <xf numFmtId="0" fontId="17" fillId="0" borderId="17" xfId="0" applyFont="1" applyBorder="1" applyAlignment="1">
      <alignment vertical="center"/>
    </xf>
    <xf numFmtId="0" fontId="10" fillId="0" borderId="19" xfId="0" applyFont="1" applyBorder="1" applyAlignment="1">
      <alignment horizontal="left" vertical="center"/>
    </xf>
    <xf numFmtId="164" fontId="0" fillId="0" borderId="1" xfId="0" applyNumberFormat="1" applyBorder="1" applyAlignment="1" applyProtection="1">
      <alignment horizontal="right" vertical="center" indent="1"/>
      <protection locked="0"/>
    </xf>
    <xf numFmtId="14" fontId="0" fillId="0" borderId="1" xfId="0" applyNumberFormat="1" applyBorder="1" applyAlignment="1" applyProtection="1">
      <alignment horizontal="center" vertical="center"/>
      <protection locked="0"/>
    </xf>
    <xf numFmtId="164" fontId="46"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0" fontId="19" fillId="0" borderId="0" xfId="0" applyFont="1" applyAlignment="1">
      <alignment horizontal="left" vertical="top" wrapText="1"/>
    </xf>
    <xf numFmtId="0" fontId="16" fillId="0" borderId="1" xfId="0" applyFont="1" applyBorder="1" applyAlignment="1" applyProtection="1">
      <alignment horizontal="center" vertical="center"/>
      <protection locked="0"/>
    </xf>
    <xf numFmtId="0" fontId="0" fillId="13" borderId="25" xfId="0" applyFill="1" applyBorder="1" applyAlignment="1" applyProtection="1">
      <alignment horizontal="center" vertical="center"/>
      <protection locked="0"/>
    </xf>
    <xf numFmtId="0" fontId="95" fillId="11" borderId="0" xfId="5" applyFill="1" applyProtection="1"/>
    <xf numFmtId="0" fontId="20" fillId="13" borderId="25" xfId="0" applyFont="1" applyFill="1" applyBorder="1" applyAlignment="1" applyProtection="1">
      <alignment horizontal="center" vertical="center"/>
      <protection locked="0"/>
    </xf>
    <xf numFmtId="0" fontId="102" fillId="0" borderId="0" xfId="0" applyFont="1"/>
    <xf numFmtId="0" fontId="35" fillId="0" borderId="0" xfId="0" applyFont="1" applyAlignment="1">
      <alignment horizontal="right" vertical="top"/>
    </xf>
    <xf numFmtId="0" fontId="0" fillId="11" borderId="0" xfId="0" applyFill="1"/>
    <xf numFmtId="49" fontId="20" fillId="0" borderId="1" xfId="0" applyNumberFormat="1" applyFont="1" applyBorder="1" applyAlignment="1">
      <alignment horizontal="center" vertical="center"/>
    </xf>
    <xf numFmtId="0" fontId="50" fillId="0" borderId="0" xfId="0" applyFont="1"/>
    <xf numFmtId="0" fontId="20" fillId="14" borderId="1" xfId="0" applyFont="1" applyFill="1" applyBorder="1" applyAlignment="1">
      <alignment horizontal="center" vertical="center"/>
    </xf>
    <xf numFmtId="0" fontId="21" fillId="11" borderId="0" xfId="0" applyFont="1" applyFill="1"/>
    <xf numFmtId="0" fontId="108" fillId="0" borderId="0" xfId="0" applyFont="1"/>
    <xf numFmtId="164" fontId="45" fillId="13" borderId="1" xfId="0" applyNumberFormat="1" applyFont="1" applyFill="1" applyBorder="1" applyAlignment="1" applyProtection="1">
      <alignment horizontal="center" vertical="center" wrapText="1"/>
      <protection locked="0"/>
    </xf>
    <xf numFmtId="0" fontId="35" fillId="0" borderId="0" xfId="0" applyFont="1" applyAlignment="1">
      <alignment horizontal="right" vertical="center"/>
    </xf>
    <xf numFmtId="0" fontId="0" fillId="13" borderId="0" xfId="0" applyFill="1" applyAlignment="1" applyProtection="1">
      <alignment horizontal="center" vertical="center"/>
      <protection locked="0"/>
    </xf>
    <xf numFmtId="0" fontId="35" fillId="0" borderId="0" xfId="0" applyFont="1"/>
    <xf numFmtId="49" fontId="20" fillId="0" borderId="0" xfId="0" applyNumberFormat="1" applyFont="1" applyAlignment="1">
      <alignment horizontal="center" vertical="center"/>
    </xf>
    <xf numFmtId="0" fontId="111" fillId="14" borderId="31" xfId="0" applyFont="1" applyFill="1" applyBorder="1" applyAlignment="1">
      <alignment vertical="center" wrapText="1"/>
    </xf>
    <xf numFmtId="0" fontId="111" fillId="14" borderId="14" xfId="0" applyFont="1" applyFill="1" applyBorder="1" applyAlignment="1">
      <alignment vertical="center" wrapText="1"/>
    </xf>
    <xf numFmtId="0" fontId="103" fillId="0" borderId="0" xfId="0" applyFont="1" applyAlignment="1">
      <alignment horizontal="left" vertical="center" wrapText="1" indent="1"/>
    </xf>
    <xf numFmtId="0" fontId="103" fillId="0" borderId="0" xfId="0" applyFont="1" applyAlignment="1">
      <alignment horizontal="left" vertical="center" indent="1"/>
    </xf>
    <xf numFmtId="0" fontId="0" fillId="13" borderId="1" xfId="0" applyFill="1" applyBorder="1" applyAlignment="1" applyProtection="1">
      <alignment horizontal="center" vertical="center"/>
      <protection locked="0"/>
    </xf>
    <xf numFmtId="0" fontId="111" fillId="14" borderId="0" xfId="0" applyFont="1" applyFill="1" applyAlignment="1">
      <alignment vertical="center" wrapText="1"/>
    </xf>
    <xf numFmtId="0" fontId="93" fillId="0" borderId="0" xfId="0" applyFont="1"/>
    <xf numFmtId="0" fontId="116" fillId="14" borderId="8" xfId="0" applyFont="1" applyFill="1" applyBorder="1" applyAlignment="1" applyProtection="1">
      <alignment horizontal="center" vertical="center" wrapText="1"/>
      <protection locked="0"/>
    </xf>
    <xf numFmtId="0" fontId="116" fillId="14" borderId="0" xfId="0" applyFont="1" applyFill="1" applyAlignment="1" applyProtection="1">
      <alignment horizontal="center" vertical="center" wrapText="1"/>
      <protection locked="0"/>
    </xf>
    <xf numFmtId="0" fontId="93" fillId="0" borderId="0" xfId="0" applyFont="1" applyAlignment="1">
      <alignment vertical="top" wrapText="1"/>
    </xf>
    <xf numFmtId="17" fontId="0" fillId="0" borderId="0" xfId="0" applyNumberFormat="1" applyAlignment="1">
      <alignment horizontal="right" vertical="center"/>
    </xf>
    <xf numFmtId="17" fontId="0" fillId="0" borderId="0" xfId="0" applyNumberFormat="1" applyAlignment="1" applyProtection="1">
      <alignment horizontal="right" vertical="center"/>
      <protection hidden="1"/>
    </xf>
    <xf numFmtId="0" fontId="0" fillId="0" borderId="0" xfId="0" applyAlignment="1">
      <alignment horizontal="right" vertical="top"/>
    </xf>
    <xf numFmtId="0" fontId="94" fillId="0" borderId="3" xfId="0" applyFont="1" applyBorder="1" applyAlignment="1">
      <alignment horizontal="right" vertical="center" indent="1"/>
    </xf>
    <xf numFmtId="0" fontId="94" fillId="0" borderId="0" xfId="0" applyFont="1" applyAlignment="1">
      <alignment horizontal="right" vertical="center" indent="1"/>
    </xf>
    <xf numFmtId="0" fontId="46" fillId="6" borderId="0" xfId="0" applyFont="1" applyFill="1" applyAlignment="1">
      <alignment horizontal="right" vertical="center" indent="1"/>
    </xf>
    <xf numFmtId="44" fontId="46" fillId="6" borderId="0" xfId="2" applyFont="1" applyFill="1" applyBorder="1" applyAlignment="1">
      <alignment horizontal="center" vertical="center"/>
    </xf>
    <xf numFmtId="164" fontId="8" fillId="0" borderId="0" xfId="1" applyNumberFormat="1" applyFont="1" applyAlignment="1">
      <alignment horizontal="right" vertical="center" indent="1"/>
    </xf>
    <xf numFmtId="0" fontId="94" fillId="0" borderId="0" xfId="0" applyFont="1" applyAlignment="1">
      <alignment horizontal="left" indent="1"/>
    </xf>
    <xf numFmtId="0" fontId="34" fillId="0" borderId="0" xfId="0" applyFont="1" applyAlignment="1">
      <alignment vertical="center"/>
    </xf>
    <xf numFmtId="44" fontId="20" fillId="0" borderId="0" xfId="0" applyNumberFormat="1" applyFont="1" applyAlignment="1">
      <alignment horizontal="center" vertical="center"/>
    </xf>
    <xf numFmtId="44" fontId="98" fillId="6" borderId="0" xfId="0" applyNumberFormat="1" applyFont="1" applyFill="1" applyAlignment="1">
      <alignment horizontal="center" vertical="center"/>
    </xf>
    <xf numFmtId="44" fontId="46" fillId="0" borderId="0" xfId="0" applyNumberFormat="1" applyFont="1" applyAlignment="1">
      <alignment vertical="center"/>
    </xf>
    <xf numFmtId="44" fontId="98" fillId="6" borderId="0" xfId="0" applyNumberFormat="1" applyFont="1" applyFill="1" applyAlignment="1">
      <alignment vertical="center"/>
    </xf>
    <xf numFmtId="0" fontId="16" fillId="0" borderId="0" xfId="0" applyFont="1" applyAlignment="1">
      <alignment horizontal="right" vertical="center"/>
    </xf>
    <xf numFmtId="0" fontId="94" fillId="0" borderId="0" xfId="0" applyFont="1" applyAlignment="1">
      <alignment horizontal="center" vertical="center"/>
    </xf>
    <xf numFmtId="164" fontId="0" fillId="0" borderId="0" xfId="0" applyNumberFormat="1" applyAlignment="1">
      <alignment horizontal="right" indent="1"/>
    </xf>
    <xf numFmtId="0" fontId="28" fillId="0" borderId="3" xfId="0" applyFont="1" applyBorder="1" applyAlignment="1">
      <alignment horizontal="center" vertical="top" wrapText="1"/>
    </xf>
    <xf numFmtId="0" fontId="28" fillId="0" borderId="0" xfId="0" applyFont="1" applyAlignment="1">
      <alignment horizontal="center" vertical="top" wrapText="1"/>
    </xf>
    <xf numFmtId="0" fontId="19" fillId="0" borderId="3" xfId="0" applyFont="1" applyBorder="1" applyAlignment="1">
      <alignment vertical="center"/>
    </xf>
    <xf numFmtId="0" fontId="16" fillId="0" borderId="51" xfId="0" applyFont="1" applyBorder="1" applyAlignment="1" applyProtection="1">
      <alignment horizontal="center" vertical="center"/>
      <protection locked="0"/>
    </xf>
    <xf numFmtId="7" fontId="46" fillId="6" borderId="0" xfId="0" applyNumberFormat="1" applyFont="1" applyFill="1" applyAlignment="1">
      <alignment horizontal="center" vertical="center"/>
    </xf>
    <xf numFmtId="0" fontId="94" fillId="0" borderId="0" xfId="0" applyFont="1" applyAlignment="1">
      <alignment horizontal="right" vertical="center"/>
    </xf>
    <xf numFmtId="44" fontId="20" fillId="0" borderId="0" xfId="0" applyNumberFormat="1" applyFont="1" applyProtection="1">
      <protection hidden="1"/>
    </xf>
    <xf numFmtId="7" fontId="46" fillId="0" borderId="4" xfId="0" applyNumberFormat="1" applyFont="1" applyBorder="1" applyAlignment="1">
      <alignment horizontal="center"/>
    </xf>
    <xf numFmtId="44" fontId="8" fillId="0" borderId="0" xfId="2" applyFont="1" applyBorder="1" applyAlignment="1">
      <alignment horizontal="center" vertical="center"/>
    </xf>
    <xf numFmtId="44" fontId="10" fillId="0" borderId="0" xfId="2" applyFont="1" applyBorder="1" applyAlignment="1">
      <alignment vertical="center"/>
    </xf>
    <xf numFmtId="7" fontId="20" fillId="11" borderId="2" xfId="0" applyNumberFormat="1" applyFont="1" applyFill="1" applyBorder="1" applyAlignment="1" applyProtection="1">
      <alignment horizontal="center"/>
      <protection hidden="1"/>
    </xf>
    <xf numFmtId="43" fontId="36" fillId="0" borderId="0" xfId="6" applyFont="1" applyAlignment="1">
      <alignment horizontal="center" vertical="center"/>
    </xf>
    <xf numFmtId="0" fontId="117" fillId="0" borderId="3" xfId="0" applyFont="1" applyBorder="1" applyAlignment="1">
      <alignment vertical="center"/>
    </xf>
    <xf numFmtId="0" fontId="117" fillId="0" borderId="0" xfId="0" applyFont="1" applyAlignment="1">
      <alignment vertical="center"/>
    </xf>
    <xf numFmtId="0" fontId="20" fillId="0" borderId="0" xfId="0" applyFont="1" applyAlignment="1">
      <alignment horizontal="left" vertical="center" indent="1"/>
    </xf>
    <xf numFmtId="0" fontId="0" fillId="13" borderId="1" xfId="0" applyFill="1" applyBorder="1" applyAlignment="1">
      <alignment horizontal="center" vertical="center"/>
    </xf>
    <xf numFmtId="0" fontId="0" fillId="14" borderId="34" xfId="0" applyFill="1" applyBorder="1"/>
    <xf numFmtId="0" fontId="0" fillId="14" borderId="11" xfId="0" applyFill="1" applyBorder="1"/>
    <xf numFmtId="0" fontId="0" fillId="14" borderId="15" xfId="0" applyFill="1" applyBorder="1"/>
    <xf numFmtId="0" fontId="126" fillId="0" borderId="8" xfId="0" applyFont="1" applyBorder="1" applyAlignment="1">
      <alignment vertical="center" wrapText="1"/>
    </xf>
    <xf numFmtId="0" fontId="126" fillId="0" borderId="0" xfId="0" applyFont="1" applyAlignment="1">
      <alignment vertical="center" wrapText="1"/>
    </xf>
    <xf numFmtId="49" fontId="20" fillId="19" borderId="1" xfId="0" applyNumberFormat="1" applyFont="1" applyFill="1" applyBorder="1" applyAlignment="1">
      <alignment horizontal="center" vertical="center"/>
    </xf>
    <xf numFmtId="49" fontId="20" fillId="19" borderId="0" xfId="0" applyNumberFormat="1" applyFont="1" applyFill="1" applyAlignment="1">
      <alignment horizontal="center" vertical="center"/>
    </xf>
    <xf numFmtId="0" fontId="0" fillId="20" borderId="1" xfId="0" applyFill="1" applyBorder="1" applyAlignment="1">
      <alignment horizontal="center" vertical="center"/>
    </xf>
    <xf numFmtId="49" fontId="20" fillId="0" borderId="25" xfId="0" applyNumberFormat="1" applyFont="1" applyBorder="1" applyAlignment="1">
      <alignment horizontal="center" vertical="center"/>
    </xf>
    <xf numFmtId="0" fontId="0" fillId="0" borderId="1" xfId="0" applyBorder="1"/>
    <xf numFmtId="0" fontId="0" fillId="4" borderId="1" xfId="0" applyFill="1" applyBorder="1"/>
    <xf numFmtId="44" fontId="46" fillId="0" borderId="0" xfId="0" applyNumberFormat="1" applyFont="1"/>
    <xf numFmtId="37" fontId="8" fillId="0" borderId="1" xfId="2" applyNumberFormat="1" applyFont="1" applyBorder="1" applyAlignment="1" applyProtection="1">
      <alignment horizontal="center" vertical="center"/>
      <protection locked="0"/>
    </xf>
    <xf numFmtId="44" fontId="8" fillId="7" borderId="1" xfId="2" applyFont="1" applyFill="1" applyBorder="1" applyAlignment="1" applyProtection="1">
      <alignment vertical="center"/>
    </xf>
    <xf numFmtId="0" fontId="82" fillId="13" borderId="18" xfId="0" applyFont="1" applyFill="1" applyBorder="1" applyAlignment="1" applyProtection="1">
      <alignment horizontal="center" vertical="top" wrapText="1"/>
      <protection locked="0"/>
    </xf>
    <xf numFmtId="0" fontId="82" fillId="13" borderId="17" xfId="0" applyFont="1" applyFill="1" applyBorder="1" applyAlignment="1" applyProtection="1">
      <alignment horizontal="center" vertical="top" wrapText="1"/>
      <protection locked="0"/>
    </xf>
    <xf numFmtId="0" fontId="82" fillId="13" borderId="19" xfId="0" applyFont="1" applyFill="1" applyBorder="1" applyAlignment="1" applyProtection="1">
      <alignment horizontal="center" vertical="top" wrapText="1"/>
      <protection locked="0"/>
    </xf>
    <xf numFmtId="0" fontId="82" fillId="13" borderId="3" xfId="0" applyFont="1" applyFill="1" applyBorder="1" applyAlignment="1" applyProtection="1">
      <alignment horizontal="center" vertical="top" wrapText="1"/>
      <protection locked="0"/>
    </xf>
    <xf numFmtId="0" fontId="82" fillId="13" borderId="0" xfId="0" applyFont="1" applyFill="1" applyAlignment="1" applyProtection="1">
      <alignment horizontal="center" vertical="top" wrapText="1"/>
      <protection locked="0"/>
    </xf>
    <xf numFmtId="0" fontId="82" fillId="13" borderId="4" xfId="0" applyFont="1" applyFill="1" applyBorder="1" applyAlignment="1" applyProtection="1">
      <alignment horizontal="center" vertical="top" wrapText="1"/>
      <protection locked="0"/>
    </xf>
    <xf numFmtId="0" fontId="82" fillId="13" borderId="6" xfId="0" applyFont="1" applyFill="1" applyBorder="1" applyAlignment="1" applyProtection="1">
      <alignment horizontal="center" vertical="top" wrapText="1"/>
      <protection locked="0"/>
    </xf>
    <xf numFmtId="0" fontId="82" fillId="13" borderId="5" xfId="0" applyFont="1" applyFill="1" applyBorder="1" applyAlignment="1" applyProtection="1">
      <alignment horizontal="center" vertical="top" wrapText="1"/>
      <protection locked="0"/>
    </xf>
    <xf numFmtId="0" fontId="82" fillId="13" borderId="7" xfId="0" applyFont="1" applyFill="1" applyBorder="1" applyAlignment="1" applyProtection="1">
      <alignment horizontal="center" vertical="top" wrapText="1"/>
      <protection locked="0"/>
    </xf>
    <xf numFmtId="0" fontId="10" fillId="0" borderId="0" xfId="0" applyFont="1" applyAlignment="1">
      <alignment horizontal="center" vertical="center"/>
    </xf>
    <xf numFmtId="0" fontId="45" fillId="0" borderId="20" xfId="0" applyFont="1" applyBorder="1" applyAlignment="1" applyProtection="1">
      <alignment horizontal="center" vertical="center"/>
      <protection locked="0" hidden="1"/>
    </xf>
    <xf numFmtId="0" fontId="45" fillId="0" borderId="16" xfId="0" applyFont="1" applyBorder="1" applyAlignment="1" applyProtection="1">
      <alignment horizontal="center" vertical="center"/>
      <protection locked="0" hidden="1"/>
    </xf>
    <xf numFmtId="0" fontId="45" fillId="0" borderId="21" xfId="0" applyFont="1" applyBorder="1" applyAlignment="1" applyProtection="1">
      <alignment horizontal="center" vertical="center"/>
      <protection locked="0" hidden="1"/>
    </xf>
    <xf numFmtId="0" fontId="8" fillId="0" borderId="3" xfId="0" applyFont="1" applyBorder="1" applyAlignment="1">
      <alignment horizontal="right" vertical="center"/>
    </xf>
    <xf numFmtId="0" fontId="8" fillId="0" borderId="0" xfId="0" applyFont="1" applyAlignment="1">
      <alignment horizontal="righ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45" fillId="0" borderId="20" xfId="0" applyFont="1" applyBorder="1" applyAlignment="1" applyProtection="1">
      <alignment horizontal="center" vertical="center"/>
      <protection locked="0"/>
    </xf>
    <xf numFmtId="0" fontId="45" fillId="0" borderId="16" xfId="0" applyFont="1" applyBorder="1" applyAlignment="1" applyProtection="1">
      <alignment horizontal="center" vertical="center"/>
      <protection locked="0"/>
    </xf>
    <xf numFmtId="0" fontId="45" fillId="0" borderId="21" xfId="0" applyFont="1" applyBorder="1" applyAlignment="1" applyProtection="1">
      <alignment horizontal="center" vertical="center"/>
      <protection locked="0"/>
    </xf>
    <xf numFmtId="0" fontId="10" fillId="0" borderId="3" xfId="0" applyFont="1" applyBorder="1" applyAlignment="1">
      <alignment horizontal="right" vertical="center"/>
    </xf>
    <xf numFmtId="0" fontId="10" fillId="0" borderId="0" xfId="0" applyFont="1" applyAlignment="1">
      <alignment horizontal="right" vertical="center"/>
    </xf>
    <xf numFmtId="0" fontId="10" fillId="0" borderId="4" xfId="0" applyFont="1" applyBorder="1" applyAlignment="1">
      <alignment horizontal="right" vertical="center"/>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0" fontId="10" fillId="4" borderId="37" xfId="0" applyFont="1" applyFill="1" applyBorder="1" applyAlignment="1">
      <alignment horizontal="left" vertical="center"/>
    </xf>
    <xf numFmtId="0" fontId="2" fillId="4" borderId="1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165" fontId="0" fillId="0" borderId="0" xfId="0" applyNumberFormat="1" applyAlignment="1">
      <alignment horizontal="center" vertical="center"/>
    </xf>
    <xf numFmtId="0" fontId="9" fillId="0" borderId="0" xfId="0" applyFont="1" applyAlignment="1">
      <alignment horizontal="center" vertical="center"/>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4" fillId="13" borderId="3" xfId="0" applyFont="1" applyFill="1" applyBorder="1" applyAlignment="1" applyProtection="1">
      <alignment horizontal="center" vertical="top" wrapText="1"/>
      <protection locked="0"/>
    </xf>
    <xf numFmtId="0" fontId="4" fillId="13" borderId="0" xfId="0" applyFont="1" applyFill="1" applyAlignment="1" applyProtection="1">
      <alignment horizontal="center" vertical="top" wrapText="1"/>
      <protection locked="0"/>
    </xf>
    <xf numFmtId="0" fontId="4" fillId="13" borderId="4" xfId="0" applyFont="1" applyFill="1" applyBorder="1" applyAlignment="1" applyProtection="1">
      <alignment horizontal="center" vertical="top" wrapText="1"/>
      <protection locked="0"/>
    </xf>
    <xf numFmtId="0" fontId="4" fillId="13" borderId="6" xfId="0" applyFont="1" applyFill="1" applyBorder="1" applyAlignment="1" applyProtection="1">
      <alignment horizontal="center" vertical="top" wrapText="1"/>
      <protection locked="0"/>
    </xf>
    <xf numFmtId="0" fontId="4" fillId="13" borderId="5" xfId="0" applyFont="1" applyFill="1" applyBorder="1" applyAlignment="1" applyProtection="1">
      <alignment horizontal="center" vertical="top" wrapText="1"/>
      <protection locked="0"/>
    </xf>
    <xf numFmtId="0" fontId="4" fillId="13" borderId="7" xfId="0" applyFont="1" applyFill="1" applyBorder="1" applyAlignment="1" applyProtection="1">
      <alignment horizontal="center" vertical="top" wrapText="1"/>
      <protection locked="0"/>
    </xf>
    <xf numFmtId="168" fontId="94" fillId="0" borderId="0" xfId="0" applyNumberFormat="1" applyFont="1" applyAlignment="1">
      <alignment horizontal="right" vertical="center"/>
    </xf>
    <xf numFmtId="0" fontId="28" fillId="13" borderId="18" xfId="0" applyFont="1" applyFill="1" applyBorder="1" applyAlignment="1" applyProtection="1">
      <alignment horizontal="center" vertical="top" wrapText="1"/>
      <protection locked="0"/>
    </xf>
    <xf numFmtId="0" fontId="28" fillId="13" borderId="17" xfId="0" applyFont="1" applyFill="1" applyBorder="1" applyAlignment="1" applyProtection="1">
      <alignment horizontal="center" vertical="top" wrapText="1"/>
      <protection locked="0"/>
    </xf>
    <xf numFmtId="0" fontId="28" fillId="13" borderId="19" xfId="0" applyFont="1" applyFill="1" applyBorder="1" applyAlignment="1" applyProtection="1">
      <alignment horizontal="center" vertical="top" wrapText="1"/>
      <protection locked="0"/>
    </xf>
    <xf numFmtId="0" fontId="28" fillId="13" borderId="3" xfId="0" applyFont="1" applyFill="1" applyBorder="1" applyAlignment="1" applyProtection="1">
      <alignment horizontal="center" vertical="top" wrapText="1"/>
      <protection locked="0"/>
    </xf>
    <xf numFmtId="0" fontId="28" fillId="13" borderId="0" xfId="0" applyFont="1" applyFill="1" applyAlignment="1" applyProtection="1">
      <alignment horizontal="center" vertical="top" wrapText="1"/>
      <protection locked="0"/>
    </xf>
    <xf numFmtId="0" fontId="28" fillId="13" borderId="4" xfId="0" applyFont="1" applyFill="1" applyBorder="1" applyAlignment="1" applyProtection="1">
      <alignment horizontal="center" vertical="top" wrapText="1"/>
      <protection locked="0"/>
    </xf>
    <xf numFmtId="0" fontId="28" fillId="13" borderId="6" xfId="0" applyFont="1" applyFill="1" applyBorder="1" applyAlignment="1" applyProtection="1">
      <alignment horizontal="center" vertical="top" wrapText="1"/>
      <protection locked="0"/>
    </xf>
    <xf numFmtId="0" fontId="28" fillId="13" borderId="5" xfId="0" applyFont="1" applyFill="1" applyBorder="1" applyAlignment="1" applyProtection="1">
      <alignment horizontal="center" vertical="top" wrapText="1"/>
      <protection locked="0"/>
    </xf>
    <xf numFmtId="0" fontId="28" fillId="13" borderId="7" xfId="0" applyFont="1" applyFill="1" applyBorder="1" applyAlignment="1" applyProtection="1">
      <alignment horizontal="center" vertical="top" wrapText="1"/>
      <protection locked="0"/>
    </xf>
    <xf numFmtId="0" fontId="10" fillId="0" borderId="3" xfId="1" applyFont="1" applyBorder="1" applyAlignment="1">
      <alignment horizontal="center" vertical="center"/>
    </xf>
    <xf numFmtId="0" fontId="10" fillId="0" borderId="0" xfId="1" applyFont="1" applyAlignment="1">
      <alignment horizontal="center" vertical="center"/>
    </xf>
    <xf numFmtId="0" fontId="10" fillId="0" borderId="4" xfId="1" applyFont="1" applyBorder="1" applyAlignment="1">
      <alignment horizontal="center" vertical="center"/>
    </xf>
    <xf numFmtId="0" fontId="8" fillId="0" borderId="3" xfId="1" applyFont="1" applyBorder="1" applyAlignment="1">
      <alignment horizontal="left" vertical="center"/>
    </xf>
    <xf numFmtId="0" fontId="8" fillId="0" borderId="0" xfId="1" applyFont="1" applyAlignment="1">
      <alignment horizontal="left" vertical="center"/>
    </xf>
    <xf numFmtId="0" fontId="8" fillId="0" borderId="4" xfId="1" applyFont="1" applyBorder="1" applyAlignment="1">
      <alignment horizontal="left" vertical="center"/>
    </xf>
    <xf numFmtId="0" fontId="8" fillId="0" borderId="3" xfId="1" applyFont="1" applyBorder="1" applyAlignment="1">
      <alignment horizontal="right" vertical="center"/>
    </xf>
    <xf numFmtId="0" fontId="8" fillId="0" borderId="0" xfId="1" applyFont="1" applyAlignment="1">
      <alignment horizontal="right" vertical="center"/>
    </xf>
    <xf numFmtId="0" fontId="8" fillId="0" borderId="0" xfId="0" applyFont="1" applyAlignment="1">
      <alignment horizontal="center" vertical="center"/>
    </xf>
    <xf numFmtId="0" fontId="8" fillId="0" borderId="3" xfId="1" applyFont="1" applyBorder="1" applyAlignment="1">
      <alignment horizontal="center" vertical="center"/>
    </xf>
    <xf numFmtId="0" fontId="8" fillId="0" borderId="0" xfId="1" applyFont="1" applyAlignment="1">
      <alignment horizontal="center" vertical="center"/>
    </xf>
    <xf numFmtId="17" fontId="0" fillId="0" borderId="5" xfId="0" applyNumberFormat="1" applyBorder="1" applyAlignment="1">
      <alignment horizontal="right" vertical="center"/>
    </xf>
    <xf numFmtId="0" fontId="94" fillId="0" borderId="3" xfId="1" applyFont="1" applyBorder="1" applyAlignment="1">
      <alignment horizontal="right" vertical="center"/>
    </xf>
    <xf numFmtId="0" fontId="94" fillId="0" borderId="0" xfId="1" applyFont="1" applyAlignment="1">
      <alignment horizontal="right" vertical="center"/>
    </xf>
    <xf numFmtId="0" fontId="8" fillId="0" borderId="4" xfId="1" applyFont="1" applyBorder="1" applyAlignment="1">
      <alignment horizontal="center" vertical="center"/>
    </xf>
    <xf numFmtId="168" fontId="45" fillId="0" borderId="0" xfId="0" applyNumberFormat="1" applyFont="1" applyAlignment="1">
      <alignment horizontal="center"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20" fillId="0" borderId="0" xfId="0" applyFont="1" applyAlignment="1">
      <alignment horizontal="left" vertical="center"/>
    </xf>
    <xf numFmtId="0" fontId="34" fillId="0" borderId="0" xfId="0" applyFont="1" applyAlignment="1">
      <alignment horizontal="left" vertical="center" wrapText="1"/>
    </xf>
    <xf numFmtId="0" fontId="81" fillId="4" borderId="18" xfId="0" applyFont="1" applyFill="1" applyBorder="1" applyAlignment="1">
      <alignment horizontal="center" vertical="center" wrapText="1"/>
    </xf>
    <xf numFmtId="0" fontId="81" fillId="4" borderId="17" xfId="0" applyFont="1" applyFill="1" applyBorder="1" applyAlignment="1">
      <alignment horizontal="center" vertical="center" wrapText="1"/>
    </xf>
    <xf numFmtId="0" fontId="81" fillId="4" borderId="19" xfId="0" applyFont="1" applyFill="1" applyBorder="1" applyAlignment="1">
      <alignment horizontal="center" vertical="center" wrapText="1"/>
    </xf>
    <xf numFmtId="0" fontId="81" fillId="4" borderId="3"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4" xfId="0" applyFont="1" applyFill="1" applyBorder="1" applyAlignment="1">
      <alignment horizontal="center" vertical="center" wrapText="1"/>
    </xf>
    <xf numFmtId="0" fontId="81" fillId="4" borderId="6" xfId="0" applyFont="1" applyFill="1" applyBorder="1" applyAlignment="1">
      <alignment horizontal="center" vertical="center" wrapText="1"/>
    </xf>
    <xf numFmtId="0" fontId="81" fillId="4" borderId="5" xfId="0" applyFont="1" applyFill="1" applyBorder="1" applyAlignment="1">
      <alignment horizontal="center" vertical="center" wrapText="1"/>
    </xf>
    <xf numFmtId="0" fontId="81" fillId="4" borderId="7"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0" fillId="0" borderId="5" xfId="0" applyBorder="1" applyAlignment="1">
      <alignment horizontal="righ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8" fillId="0" borderId="18"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28" fillId="0" borderId="19"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7" xfId="0" applyFont="1" applyBorder="1" applyAlignment="1" applyProtection="1">
      <alignment horizontal="left" vertical="top" wrapText="1"/>
      <protection locked="0"/>
    </xf>
    <xf numFmtId="0" fontId="8" fillId="0" borderId="3" xfId="0" applyFont="1" applyBorder="1" applyAlignment="1">
      <alignment horizontal="right" vertical="center" wrapText="1"/>
    </xf>
    <xf numFmtId="0" fontId="8" fillId="0" borderId="0" xfId="0" applyFont="1" applyAlignment="1">
      <alignment horizontal="right" vertical="center" wrapText="1"/>
    </xf>
    <xf numFmtId="0" fontId="69" fillId="4" borderId="18" xfId="0" applyFont="1" applyFill="1" applyBorder="1" applyAlignment="1">
      <alignment horizontal="center" vertical="center"/>
    </xf>
    <xf numFmtId="0" fontId="69" fillId="4" borderId="17" xfId="0" applyFont="1" applyFill="1" applyBorder="1" applyAlignment="1">
      <alignment horizontal="center" vertical="center"/>
    </xf>
    <xf numFmtId="0" fontId="69" fillId="4" borderId="19" xfId="0" applyFont="1" applyFill="1" applyBorder="1" applyAlignment="1">
      <alignment horizontal="center" vertical="center"/>
    </xf>
    <xf numFmtId="0" fontId="69" fillId="4" borderId="3" xfId="0" applyFont="1" applyFill="1" applyBorder="1" applyAlignment="1">
      <alignment horizontal="center" vertical="center"/>
    </xf>
    <xf numFmtId="0" fontId="69" fillId="4" borderId="0" xfId="0" applyFont="1" applyFill="1" applyAlignment="1">
      <alignment horizontal="center" vertical="center"/>
    </xf>
    <xf numFmtId="0" fontId="69" fillId="4" borderId="4" xfId="0" applyFont="1" applyFill="1" applyBorder="1" applyAlignment="1">
      <alignment horizontal="center" vertical="center"/>
    </xf>
    <xf numFmtId="0" fontId="69" fillId="4" borderId="6" xfId="0" applyFont="1" applyFill="1" applyBorder="1" applyAlignment="1">
      <alignment horizontal="center" vertical="center"/>
    </xf>
    <xf numFmtId="0" fontId="69" fillId="4" borderId="5" xfId="0" applyFont="1" applyFill="1" applyBorder="1" applyAlignment="1">
      <alignment horizontal="center" vertical="center"/>
    </xf>
    <xf numFmtId="0" fontId="69" fillId="4" borderId="7" xfId="0" applyFont="1" applyFill="1" applyBorder="1" applyAlignment="1">
      <alignment horizontal="center" vertical="center"/>
    </xf>
    <xf numFmtId="0" fontId="70" fillId="0" borderId="3" xfId="0" applyFont="1" applyBorder="1" applyAlignment="1">
      <alignment horizontal="center" vertical="center"/>
    </xf>
    <xf numFmtId="0" fontId="70" fillId="0" borderId="0" xfId="0" applyFont="1" applyAlignment="1">
      <alignment horizontal="center" vertical="center"/>
    </xf>
    <xf numFmtId="0" fontId="53" fillId="4" borderId="35" xfId="0" applyFont="1" applyFill="1" applyBorder="1" applyAlignment="1">
      <alignment horizontal="left" vertical="center"/>
    </xf>
    <xf numFmtId="0" fontId="53" fillId="4" borderId="36" xfId="0" applyFont="1" applyFill="1" applyBorder="1" applyAlignment="1">
      <alignment horizontal="left" vertical="center"/>
    </xf>
    <xf numFmtId="0" fontId="53" fillId="4" borderId="37" xfId="0" applyFont="1" applyFill="1" applyBorder="1" applyAlignment="1">
      <alignment horizontal="left" vertical="center"/>
    </xf>
    <xf numFmtId="0" fontId="56" fillId="13" borderId="18" xfId="0" applyFont="1" applyFill="1" applyBorder="1" applyAlignment="1" applyProtection="1">
      <alignment horizontal="left" vertical="top" wrapText="1"/>
      <protection locked="0"/>
    </xf>
    <xf numFmtId="0" fontId="56" fillId="13" borderId="17" xfId="0" applyFont="1" applyFill="1" applyBorder="1" applyAlignment="1" applyProtection="1">
      <alignment horizontal="left" vertical="top" wrapText="1"/>
      <protection locked="0"/>
    </xf>
    <xf numFmtId="0" fontId="56" fillId="13" borderId="19" xfId="0" applyFont="1" applyFill="1" applyBorder="1" applyAlignment="1" applyProtection="1">
      <alignment horizontal="left" vertical="top" wrapText="1"/>
      <protection locked="0"/>
    </xf>
    <xf numFmtId="0" fontId="56" fillId="13" borderId="3" xfId="0" applyFont="1" applyFill="1" applyBorder="1" applyAlignment="1" applyProtection="1">
      <alignment horizontal="left" vertical="top" wrapText="1"/>
      <protection locked="0"/>
    </xf>
    <xf numFmtId="0" fontId="56" fillId="13" borderId="0" xfId="0" applyFont="1" applyFill="1" applyAlignment="1" applyProtection="1">
      <alignment horizontal="left" vertical="top" wrapText="1"/>
      <protection locked="0"/>
    </xf>
    <xf numFmtId="0" fontId="56" fillId="13" borderId="4" xfId="0" applyFont="1" applyFill="1" applyBorder="1" applyAlignment="1" applyProtection="1">
      <alignment horizontal="left" vertical="top" wrapText="1"/>
      <protection locked="0"/>
    </xf>
    <xf numFmtId="0" fontId="56" fillId="13" borderId="6" xfId="0" applyFont="1" applyFill="1" applyBorder="1" applyAlignment="1" applyProtection="1">
      <alignment horizontal="left" vertical="top" wrapText="1"/>
      <protection locked="0"/>
    </xf>
    <xf numFmtId="0" fontId="56" fillId="13" borderId="5" xfId="0" applyFont="1" applyFill="1" applyBorder="1" applyAlignment="1" applyProtection="1">
      <alignment horizontal="left" vertical="top" wrapText="1"/>
      <protection locked="0"/>
    </xf>
    <xf numFmtId="0" fontId="56" fillId="13" borderId="7" xfId="0" applyFont="1" applyFill="1" applyBorder="1" applyAlignment="1" applyProtection="1">
      <alignment horizontal="left" vertical="top" wrapText="1"/>
      <protection locked="0"/>
    </xf>
    <xf numFmtId="0" fontId="73" fillId="0" borderId="18" xfId="0" applyFont="1" applyBorder="1" applyAlignment="1">
      <alignment horizontal="center" vertical="center"/>
    </xf>
    <xf numFmtId="0" fontId="73" fillId="0" borderId="55" xfId="0" applyFont="1" applyBorder="1" applyAlignment="1">
      <alignment horizontal="center" vertical="center"/>
    </xf>
    <xf numFmtId="0" fontId="73" fillId="0" borderId="3" xfId="0" applyFont="1" applyBorder="1" applyAlignment="1">
      <alignment horizontal="center" vertical="center"/>
    </xf>
    <xf numFmtId="0" fontId="73" fillId="0" borderId="14" xfId="0" applyFont="1" applyBorder="1" applyAlignment="1">
      <alignment horizontal="center" vertical="center"/>
    </xf>
    <xf numFmtId="0" fontId="73" fillId="0" borderId="6" xfId="0" applyFont="1" applyBorder="1" applyAlignment="1">
      <alignment horizontal="center" vertical="center"/>
    </xf>
    <xf numFmtId="0" fontId="73" fillId="0" borderId="41" xfId="0" applyFont="1" applyBorder="1" applyAlignment="1">
      <alignment horizontal="center" vertical="center"/>
    </xf>
    <xf numFmtId="0" fontId="73" fillId="0" borderId="19" xfId="0" applyFont="1" applyBorder="1" applyAlignment="1">
      <alignment horizontal="center" vertical="center"/>
    </xf>
    <xf numFmtId="0" fontId="73" fillId="0" borderId="4" xfId="0" applyFont="1" applyBorder="1" applyAlignment="1">
      <alignment horizontal="center" vertical="center"/>
    </xf>
    <xf numFmtId="0" fontId="73" fillId="0" borderId="7" xfId="0" applyFont="1" applyBorder="1" applyAlignment="1">
      <alignment horizontal="center" vertical="center"/>
    </xf>
    <xf numFmtId="0" fontId="53" fillId="0" borderId="38" xfId="0" applyFont="1" applyBorder="1" applyAlignment="1">
      <alignment horizontal="center" vertical="center"/>
    </xf>
    <xf numFmtId="0" fontId="20" fillId="0" borderId="38" xfId="0" applyFont="1" applyBorder="1" applyAlignment="1">
      <alignment horizontal="center" vertical="center"/>
    </xf>
    <xf numFmtId="166" fontId="51" fillId="0" borderId="46" xfId="4" applyNumberFormat="1" applyFont="1" applyFill="1" applyBorder="1" applyAlignment="1">
      <alignment horizontal="center" vertical="center"/>
    </xf>
    <xf numFmtId="166" fontId="51" fillId="0" borderId="46" xfId="0" applyNumberFormat="1" applyFont="1" applyBorder="1" applyAlignment="1">
      <alignment horizontal="center" vertical="center"/>
    </xf>
    <xf numFmtId="0" fontId="20" fillId="0" borderId="68" xfId="0" applyFont="1" applyBorder="1" applyAlignment="1">
      <alignment horizontal="center" vertical="center"/>
    </xf>
    <xf numFmtId="166" fontId="74" fillId="0" borderId="39" xfId="4" applyNumberFormat="1" applyFont="1" applyBorder="1" applyAlignment="1">
      <alignment horizontal="center" vertical="center"/>
    </xf>
    <xf numFmtId="166" fontId="74" fillId="0" borderId="33" xfId="0" applyNumberFormat="1" applyFont="1" applyBorder="1" applyAlignment="1">
      <alignment horizontal="center" vertical="center"/>
    </xf>
    <xf numFmtId="166" fontId="72" fillId="0" borderId="39" xfId="4" applyNumberFormat="1" applyFont="1" applyBorder="1" applyAlignment="1">
      <alignment horizontal="center" vertical="center"/>
    </xf>
    <xf numFmtId="166" fontId="72" fillId="0" borderId="33" xfId="0" applyNumberFormat="1" applyFont="1" applyBorder="1" applyAlignment="1">
      <alignment horizontal="center" vertical="center"/>
    </xf>
    <xf numFmtId="0" fontId="51" fillId="0" borderId="8" xfId="0" applyFont="1" applyBorder="1" applyAlignment="1">
      <alignment horizontal="center" vertical="center"/>
    </xf>
    <xf numFmtId="0" fontId="51" fillId="0" borderId="5" xfId="0" applyFont="1" applyBorder="1" applyAlignment="1">
      <alignment horizontal="center" vertical="center"/>
    </xf>
    <xf numFmtId="0" fontId="51" fillId="0" borderId="9" xfId="0" applyFont="1" applyBorder="1" applyAlignment="1">
      <alignment horizontal="center" vertical="center"/>
    </xf>
    <xf numFmtId="0" fontId="0" fillId="0" borderId="9" xfId="0" applyBorder="1" applyAlignment="1">
      <alignment horizontal="center" vertical="center"/>
    </xf>
    <xf numFmtId="166" fontId="51" fillId="7" borderId="1" xfId="4" applyNumberFormat="1" applyFont="1" applyFill="1" applyBorder="1" applyAlignment="1" applyProtection="1">
      <alignment horizontal="center" vertical="center"/>
      <protection locked="0"/>
    </xf>
    <xf numFmtId="166" fontId="51" fillId="7" borderId="1" xfId="0" applyNumberFormat="1" applyFont="1" applyFill="1" applyBorder="1" applyAlignment="1" applyProtection="1">
      <alignment horizontal="center" vertical="center"/>
      <protection locked="0"/>
    </xf>
    <xf numFmtId="166" fontId="51" fillId="7" borderId="20" xfId="4" applyNumberFormat="1" applyFont="1" applyFill="1" applyBorder="1" applyAlignment="1" applyProtection="1">
      <alignment horizontal="center" vertical="center"/>
      <protection locked="0"/>
    </xf>
    <xf numFmtId="166" fontId="51" fillId="7" borderId="16" xfId="0" applyNumberFormat="1" applyFont="1" applyFill="1" applyBorder="1" applyAlignment="1" applyProtection="1">
      <alignment horizontal="center" vertical="center"/>
      <protection locked="0"/>
    </xf>
    <xf numFmtId="166" fontId="51" fillId="7" borderId="21" xfId="0"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44" fontId="51" fillId="0" borderId="17" xfId="0" applyNumberFormat="1" applyFont="1" applyBorder="1" applyAlignment="1">
      <alignment horizontal="center" vertical="center"/>
    </xf>
    <xf numFmtId="0" fontId="51" fillId="0" borderId="32" xfId="0" applyFont="1" applyBorder="1" applyAlignment="1">
      <alignment horizontal="center" vertical="center"/>
    </xf>
    <xf numFmtId="0" fontId="51" fillId="0" borderId="40" xfId="0" applyFont="1" applyBorder="1" applyAlignment="1">
      <alignment horizontal="center" vertical="center"/>
    </xf>
    <xf numFmtId="44" fontId="70" fillId="0" borderId="17" xfId="0" applyNumberFormat="1" applyFont="1" applyBorder="1" applyAlignment="1">
      <alignment horizontal="center" vertical="center"/>
    </xf>
    <xf numFmtId="0" fontId="70" fillId="0" borderId="32" xfId="0" applyFont="1" applyBorder="1" applyAlignment="1">
      <alignment horizontal="center" vertical="center"/>
    </xf>
    <xf numFmtId="0" fontId="70" fillId="0" borderId="40" xfId="0" applyFont="1" applyBorder="1" applyAlignment="1">
      <alignment horizontal="center" vertical="center"/>
    </xf>
    <xf numFmtId="166" fontId="51" fillId="0" borderId="46" xfId="4" applyNumberFormat="1" applyFont="1" applyBorder="1" applyAlignment="1">
      <alignment horizontal="center" vertical="center"/>
    </xf>
    <xf numFmtId="0" fontId="0" fillId="5" borderId="5" xfId="0" quotePrefix="1" applyFill="1" applyBorder="1" applyAlignment="1">
      <alignment horizontal="center" vertical="center" wrapText="1"/>
    </xf>
    <xf numFmtId="0" fontId="0" fillId="6" borderId="5" xfId="0" applyFill="1" applyBorder="1" applyAlignment="1">
      <alignment horizontal="center" vertical="center" wrapText="1"/>
    </xf>
    <xf numFmtId="166" fontId="51" fillId="0" borderId="1" xfId="4" applyNumberFormat="1" applyFont="1" applyBorder="1" applyAlignment="1">
      <alignment horizontal="center" vertical="center"/>
    </xf>
    <xf numFmtId="166" fontId="51" fillId="0" borderId="1" xfId="0" applyNumberFormat="1" applyFont="1" applyBorder="1" applyAlignment="1">
      <alignment horizontal="center" vertical="center"/>
    </xf>
    <xf numFmtId="0" fontId="71" fillId="0" borderId="35" xfId="0" applyFont="1" applyBorder="1" applyAlignment="1" applyProtection="1">
      <alignment horizontal="center" vertical="center" wrapText="1"/>
      <protection locked="0"/>
    </xf>
    <xf numFmtId="0" fontId="71" fillId="0" borderId="37" xfId="0" applyFont="1" applyBorder="1" applyAlignment="1" applyProtection="1">
      <alignment horizontal="center" vertical="center" wrapText="1"/>
      <protection locked="0"/>
    </xf>
    <xf numFmtId="166" fontId="51" fillId="0" borderId="39" xfId="4" applyNumberFormat="1" applyFont="1" applyBorder="1" applyAlignment="1">
      <alignment horizontal="center" vertical="center"/>
    </xf>
    <xf numFmtId="166" fontId="51" fillId="0" borderId="33" xfId="0" applyNumberFormat="1" applyFont="1" applyBorder="1" applyAlignment="1">
      <alignment horizontal="center" vertical="center"/>
    </xf>
    <xf numFmtId="0" fontId="71" fillId="0" borderId="35" xfId="0" applyFont="1" applyBorder="1" applyAlignment="1" applyProtection="1">
      <alignment horizontal="left" vertical="center"/>
      <protection locked="0"/>
    </xf>
    <xf numFmtId="0" fontId="71" fillId="0" borderId="37" xfId="0" applyFont="1" applyBorder="1" applyAlignment="1" applyProtection="1">
      <alignment horizontal="left" vertical="center"/>
      <protection locked="0"/>
    </xf>
    <xf numFmtId="44" fontId="74" fillId="0" borderId="17" xfId="0" applyNumberFormat="1" applyFont="1" applyBorder="1" applyAlignment="1">
      <alignment horizontal="center" vertical="center"/>
    </xf>
    <xf numFmtId="0" fontId="74" fillId="0" borderId="32" xfId="0" applyFont="1" applyBorder="1" applyAlignment="1">
      <alignment horizontal="center" vertical="center"/>
    </xf>
    <xf numFmtId="0" fontId="74" fillId="0" borderId="40" xfId="0" applyFont="1" applyBorder="1" applyAlignment="1">
      <alignment horizontal="center" vertical="center"/>
    </xf>
    <xf numFmtId="0" fontId="34" fillId="0" borderId="8"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4" borderId="35" xfId="0" applyFont="1" applyFill="1" applyBorder="1" applyAlignment="1">
      <alignment horizontal="left" vertical="center"/>
    </xf>
    <xf numFmtId="0" fontId="20" fillId="4" borderId="36" xfId="0" applyFont="1" applyFill="1" applyBorder="1" applyAlignment="1">
      <alignment horizontal="left" vertical="center"/>
    </xf>
    <xf numFmtId="0" fontId="20" fillId="4" borderId="37" xfId="0" applyFont="1" applyFill="1" applyBorder="1" applyAlignment="1">
      <alignment horizontal="left" vertical="center"/>
    </xf>
    <xf numFmtId="0" fontId="35" fillId="13" borderId="18" xfId="0" applyFont="1" applyFill="1" applyBorder="1" applyAlignment="1" applyProtection="1">
      <alignment horizontal="left" vertical="top" wrapText="1"/>
      <protection locked="0"/>
    </xf>
    <xf numFmtId="0" fontId="35" fillId="13" borderId="17" xfId="0" applyFont="1" applyFill="1" applyBorder="1" applyAlignment="1" applyProtection="1">
      <alignment horizontal="left" vertical="top" wrapText="1"/>
      <protection locked="0"/>
    </xf>
    <xf numFmtId="0" fontId="35" fillId="13" borderId="19" xfId="0" applyFont="1" applyFill="1" applyBorder="1" applyAlignment="1" applyProtection="1">
      <alignment horizontal="left" vertical="top" wrapText="1"/>
      <protection locked="0"/>
    </xf>
    <xf numFmtId="0" fontId="35" fillId="13" borderId="3" xfId="0" applyFont="1" applyFill="1" applyBorder="1" applyAlignment="1" applyProtection="1">
      <alignment horizontal="left" vertical="top" wrapText="1"/>
      <protection locked="0"/>
    </xf>
    <xf numFmtId="0" fontId="35" fillId="13" borderId="0" xfId="0" applyFont="1" applyFill="1" applyAlignment="1" applyProtection="1">
      <alignment horizontal="left" vertical="top" wrapText="1"/>
      <protection locked="0"/>
    </xf>
    <xf numFmtId="0" fontId="35" fillId="13" borderId="4" xfId="0" applyFont="1" applyFill="1" applyBorder="1" applyAlignment="1" applyProtection="1">
      <alignment horizontal="left" vertical="top" wrapText="1"/>
      <protection locked="0"/>
    </xf>
    <xf numFmtId="0" fontId="35" fillId="13" borderId="6" xfId="0" applyFont="1" applyFill="1" applyBorder="1" applyAlignment="1" applyProtection="1">
      <alignment horizontal="left" vertical="top" wrapText="1"/>
      <protection locked="0"/>
    </xf>
    <xf numFmtId="0" fontId="35" fillId="13" borderId="5" xfId="0" applyFont="1" applyFill="1" applyBorder="1" applyAlignment="1" applyProtection="1">
      <alignment horizontal="left" vertical="top" wrapText="1"/>
      <protection locked="0"/>
    </xf>
    <xf numFmtId="0" fontId="35" fillId="13" borderId="7" xfId="0" applyFont="1" applyFill="1" applyBorder="1" applyAlignment="1" applyProtection="1">
      <alignment horizontal="left" vertical="top" wrapText="1"/>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0" xfId="0" applyFont="1" applyAlignment="1">
      <alignment horizontal="center"/>
    </xf>
    <xf numFmtId="0" fontId="22" fillId="0" borderId="0" xfId="0" applyFont="1" applyAlignment="1">
      <alignment horizontal="center" vertical="center"/>
    </xf>
    <xf numFmtId="10" fontId="8" fillId="0" borderId="20" xfId="0" applyNumberFormat="1" applyFont="1" applyBorder="1" applyAlignment="1" applyProtection="1">
      <alignment horizontal="center"/>
      <protection locked="0"/>
    </xf>
    <xf numFmtId="10" fontId="8" fillId="0" borderId="16" xfId="0" applyNumberFormat="1" applyFont="1" applyBorder="1" applyAlignment="1" applyProtection="1">
      <alignment horizontal="center"/>
      <protection locked="0"/>
    </xf>
    <xf numFmtId="0" fontId="34" fillId="0" borderId="16" xfId="0" applyFont="1" applyBorder="1" applyAlignment="1">
      <alignment horizontal="center" vertical="center"/>
    </xf>
    <xf numFmtId="0" fontId="0" fillId="0" borderId="5" xfId="0" applyBorder="1" applyAlignment="1">
      <alignment horizontal="right"/>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10" fillId="0" borderId="0" xfId="0" applyFont="1" applyAlignment="1">
      <alignment horizontal="left" vertical="center"/>
    </xf>
    <xf numFmtId="0" fontId="16" fillId="0" borderId="20"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21" xfId="0" applyFont="1" applyBorder="1" applyAlignment="1" applyProtection="1">
      <alignment horizontal="left" vertical="center"/>
      <protection locked="0"/>
    </xf>
    <xf numFmtId="0" fontId="16" fillId="0" borderId="20"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20" fillId="4" borderId="62" xfId="0" applyFont="1" applyFill="1" applyBorder="1" applyAlignment="1">
      <alignment horizontal="left" vertical="center"/>
    </xf>
    <xf numFmtId="0" fontId="20" fillId="4" borderId="69" xfId="0" applyFont="1" applyFill="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3" borderId="9" xfId="0" applyFill="1" applyBorder="1" applyAlignment="1">
      <alignment horizontal="left" vertical="center"/>
    </xf>
    <xf numFmtId="0" fontId="0" fillId="3" borderId="49" xfId="0" applyFill="1" applyBorder="1" applyAlignment="1">
      <alignment horizontal="left" vertical="center"/>
    </xf>
    <xf numFmtId="0" fontId="0" fillId="3" borderId="1" xfId="0" applyFill="1" applyBorder="1" applyAlignment="1">
      <alignment horizontal="left" vertical="center"/>
    </xf>
    <xf numFmtId="0" fontId="0" fillId="3" borderId="51" xfId="0" applyFill="1" applyBorder="1" applyAlignment="1">
      <alignment horizontal="lef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8" fillId="0" borderId="14" xfId="0" applyFont="1" applyBorder="1" applyAlignment="1">
      <alignment horizontal="left" vertical="center"/>
    </xf>
    <xf numFmtId="0" fontId="0" fillId="0" borderId="0" xfId="0" applyAlignment="1">
      <alignment horizontal="center" vertical="center" wrapText="1"/>
    </xf>
    <xf numFmtId="0" fontId="10" fillId="0" borderId="14" xfId="0" applyFont="1" applyBorder="1" applyAlignment="1">
      <alignment horizontal="left" vertical="center"/>
    </xf>
    <xf numFmtId="0" fontId="20" fillId="4" borderId="18" xfId="0" applyFont="1" applyFill="1" applyBorder="1" applyAlignment="1">
      <alignment horizontal="left" vertical="center"/>
    </xf>
    <xf numFmtId="0" fontId="20" fillId="4" borderId="17" xfId="0" applyFont="1" applyFill="1" applyBorder="1" applyAlignment="1">
      <alignment horizontal="left" vertical="center"/>
    </xf>
    <xf numFmtId="0" fontId="20" fillId="4" borderId="19" xfId="0" applyFont="1" applyFill="1" applyBorder="1" applyAlignment="1">
      <alignment horizontal="left" vertical="center"/>
    </xf>
    <xf numFmtId="0" fontId="0" fillId="13" borderId="18" xfId="0" applyFill="1" applyBorder="1" applyAlignment="1" applyProtection="1">
      <alignment horizontal="left" vertical="top" wrapText="1"/>
      <protection locked="0"/>
    </xf>
    <xf numFmtId="0" fontId="0" fillId="13" borderId="17" xfId="0" applyFill="1" applyBorder="1" applyAlignment="1" applyProtection="1">
      <alignment horizontal="left" vertical="top" wrapText="1"/>
      <protection locked="0"/>
    </xf>
    <xf numFmtId="0" fontId="0" fillId="13" borderId="19" xfId="0" applyFill="1" applyBorder="1" applyAlignment="1" applyProtection="1">
      <alignment horizontal="left" vertical="top" wrapText="1"/>
      <protection locked="0"/>
    </xf>
    <xf numFmtId="0" fontId="0" fillId="13" borderId="3" xfId="0" applyFill="1" applyBorder="1" applyAlignment="1" applyProtection="1">
      <alignment horizontal="left" vertical="top" wrapText="1"/>
      <protection locked="0"/>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0" fillId="13" borderId="6" xfId="0" applyFill="1" applyBorder="1" applyAlignment="1" applyProtection="1">
      <alignment horizontal="left" vertical="top" wrapText="1"/>
      <protection locked="0"/>
    </xf>
    <xf numFmtId="0" fontId="0" fillId="13" borderId="5" xfId="0" applyFill="1" applyBorder="1" applyAlignment="1" applyProtection="1">
      <alignment horizontal="left" vertical="top" wrapText="1"/>
      <protection locked="0"/>
    </xf>
    <xf numFmtId="0" fontId="0" fillId="13" borderId="7" xfId="0" applyFill="1" applyBorder="1" applyAlignment="1" applyProtection="1">
      <alignment horizontal="left" vertical="top" wrapText="1"/>
      <protection locked="0"/>
    </xf>
    <xf numFmtId="0" fontId="4" fillId="0" borderId="0" xfId="0" applyFont="1" applyAlignment="1">
      <alignment horizontal="center" vertical="center"/>
    </xf>
    <xf numFmtId="0" fontId="20" fillId="0" borderId="0" xfId="0" applyFont="1" applyAlignment="1">
      <alignment horizontal="righ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29" fillId="0" borderId="5" xfId="0" applyFont="1" applyBorder="1" applyAlignment="1">
      <alignment horizontal="right"/>
    </xf>
    <xf numFmtId="0" fontId="20" fillId="4" borderId="18" xfId="0" applyFont="1" applyFill="1" applyBorder="1" applyAlignment="1">
      <alignment horizontal="left" vertical="center" wrapText="1"/>
    </xf>
    <xf numFmtId="0" fontId="20" fillId="4" borderId="17" xfId="0" applyFont="1" applyFill="1" applyBorder="1" applyAlignment="1">
      <alignment horizontal="left" vertical="center" wrapText="1"/>
    </xf>
    <xf numFmtId="0" fontId="20" fillId="4" borderId="19" xfId="0" applyFont="1" applyFill="1" applyBorder="1" applyAlignment="1">
      <alignment horizontal="left" vertical="center"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25" fillId="0" borderId="75" xfId="0" applyFont="1" applyBorder="1" applyAlignment="1">
      <alignment horizontal="left" vertical="top" wrapText="1"/>
    </xf>
    <xf numFmtId="0" fontId="25" fillId="0" borderId="72" xfId="0" applyFont="1" applyBorder="1" applyAlignment="1">
      <alignment horizontal="left" vertical="top" wrapText="1"/>
    </xf>
    <xf numFmtId="0" fontId="25" fillId="0" borderId="73" xfId="0" applyFont="1" applyBorder="1" applyAlignment="1">
      <alignment horizontal="left" vertical="top" wrapText="1"/>
    </xf>
    <xf numFmtId="0" fontId="25" fillId="0" borderId="76" xfId="0" applyFont="1" applyBorder="1" applyAlignment="1">
      <alignment horizontal="left" vertical="top" wrapText="1"/>
    </xf>
    <xf numFmtId="0" fontId="25" fillId="0" borderId="71" xfId="0" applyFont="1" applyBorder="1" applyAlignment="1">
      <alignment horizontal="left" vertical="top" wrapText="1"/>
    </xf>
    <xf numFmtId="0" fontId="25" fillId="0" borderId="74" xfId="0" applyFont="1" applyBorder="1" applyAlignment="1">
      <alignment horizontal="left" vertical="top" wrapText="1"/>
    </xf>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12" fillId="4" borderId="18"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3" fillId="0" borderId="0" xfId="0" applyFont="1" applyAlignment="1">
      <alignment horizontal="center" vertical="center"/>
    </xf>
    <xf numFmtId="44" fontId="5" fillId="0" borderId="35" xfId="2" applyFont="1" applyBorder="1" applyAlignment="1" applyProtection="1">
      <alignment horizontal="center" vertical="center"/>
      <protection locked="0"/>
    </xf>
    <xf numFmtId="44" fontId="5" fillId="0" borderId="36" xfId="2" applyFont="1" applyBorder="1" applyAlignment="1" applyProtection="1">
      <alignment horizontal="center" vertical="center"/>
      <protection locked="0"/>
    </xf>
    <xf numFmtId="44" fontId="5" fillId="0" borderId="37" xfId="2"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0" fillId="0" borderId="6" xfId="0" applyBorder="1" applyAlignment="1">
      <alignment horizontal="left"/>
    </xf>
    <xf numFmtId="0" fontId="0" fillId="0" borderId="5" xfId="0" applyBorder="1" applyAlignment="1">
      <alignment horizontal="left"/>
    </xf>
    <xf numFmtId="0" fontId="0" fillId="0" borderId="7" xfId="0" applyBorder="1" applyAlignment="1">
      <alignment horizontal="left"/>
    </xf>
    <xf numFmtId="0" fontId="0" fillId="0" borderId="3" xfId="0" applyBorder="1" applyAlignment="1">
      <alignment horizontal="left" vertical="center"/>
    </xf>
    <xf numFmtId="0" fontId="0" fillId="0" borderId="4" xfId="0" applyBorder="1" applyAlignment="1">
      <alignment horizontal="left" vertical="center"/>
    </xf>
    <xf numFmtId="0" fontId="13" fillId="0" borderId="0" xfId="0" applyFont="1" applyAlignment="1">
      <alignment horizontal="left" vertical="center"/>
    </xf>
    <xf numFmtId="44" fontId="5" fillId="0" borderId="20" xfId="2" applyFont="1" applyBorder="1" applyAlignment="1" applyProtection="1">
      <alignment horizontal="center" vertical="center"/>
      <protection locked="0"/>
    </xf>
    <xf numFmtId="44" fontId="5" fillId="0" borderId="16" xfId="2" applyFont="1" applyBorder="1" applyAlignment="1" applyProtection="1">
      <alignment horizontal="center" vertical="center"/>
      <protection locked="0"/>
    </xf>
    <xf numFmtId="44" fontId="5" fillId="0" borderId="21" xfId="2" applyFont="1" applyBorder="1" applyAlignment="1" applyProtection="1">
      <alignment horizontal="center" vertical="center"/>
      <protection locked="0"/>
    </xf>
    <xf numFmtId="0" fontId="0" fillId="0" borderId="6" xfId="0" applyBorder="1"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8" fillId="0" borderId="4" xfId="0" applyFont="1" applyBorder="1" applyAlignment="1">
      <alignment horizontal="left" vertical="center"/>
    </xf>
    <xf numFmtId="0" fontId="10" fillId="0" borderId="4" xfId="0" applyFont="1" applyBorder="1" applyAlignment="1">
      <alignment horizontal="left" vertical="center"/>
    </xf>
    <xf numFmtId="0" fontId="118" fillId="0" borderId="3" xfId="0" applyFont="1" applyBorder="1" applyAlignment="1">
      <alignment horizontal="left" vertical="center"/>
    </xf>
    <xf numFmtId="0" fontId="118" fillId="0" borderId="0" xfId="0" applyFont="1" applyAlignment="1">
      <alignment horizontal="left" vertical="center"/>
    </xf>
    <xf numFmtId="0" fontId="118" fillId="0" borderId="4" xfId="0" applyFont="1" applyBorder="1" applyAlignment="1">
      <alignment horizontal="left" vertical="center"/>
    </xf>
    <xf numFmtId="0" fontId="20" fillId="0" borderId="14" xfId="0" applyFont="1" applyBorder="1" applyAlignment="1">
      <alignment horizontal="center" vertical="center"/>
    </xf>
    <xf numFmtId="0" fontId="94" fillId="0" borderId="3" xfId="0" applyFont="1" applyBorder="1" applyAlignment="1">
      <alignment horizontal="right" vertical="center" indent="1"/>
    </xf>
    <xf numFmtId="0" fontId="94" fillId="0" borderId="0" xfId="0" applyFont="1" applyAlignment="1">
      <alignment horizontal="right" vertical="center" indent="1"/>
    </xf>
    <xf numFmtId="0" fontId="0" fillId="13" borderId="35" xfId="0" applyFill="1" applyBorder="1" applyAlignment="1" applyProtection="1">
      <alignment horizontal="left" vertical="top" wrapText="1"/>
      <protection locked="0"/>
    </xf>
    <xf numFmtId="0" fontId="0" fillId="13" borderId="36" xfId="0" applyFill="1" applyBorder="1" applyAlignment="1" applyProtection="1">
      <alignment horizontal="left" vertical="top" wrapText="1"/>
      <protection locked="0"/>
    </xf>
    <xf numFmtId="0" fontId="0" fillId="13" borderId="37" xfId="0" applyFill="1" applyBorder="1" applyAlignment="1" applyProtection="1">
      <alignment horizontal="left" vertical="top" wrapText="1"/>
      <protection locked="0"/>
    </xf>
    <xf numFmtId="0" fontId="0" fillId="0" borderId="3" xfId="0" applyBorder="1" applyAlignment="1">
      <alignment horizontal="center" vertical="center"/>
    </xf>
    <xf numFmtId="0" fontId="8" fillId="0" borderId="3" xfId="0" quotePrefix="1" applyFont="1" applyBorder="1" applyAlignment="1">
      <alignment horizontal="right" vertical="center"/>
    </xf>
    <xf numFmtId="0" fontId="8" fillId="0" borderId="0" xfId="0" quotePrefix="1" applyFont="1" applyAlignment="1">
      <alignment horizontal="right" vertical="center"/>
    </xf>
    <xf numFmtId="0" fontId="8" fillId="0" borderId="14" xfId="0" quotePrefix="1" applyFont="1" applyBorder="1" applyAlignment="1">
      <alignment horizontal="right" vertical="center"/>
    </xf>
    <xf numFmtId="0" fontId="8" fillId="0" borderId="14" xfId="0" quotePrefix="1" applyFont="1" applyBorder="1" applyAlignment="1">
      <alignment horizontal="left" vertical="center"/>
    </xf>
    <xf numFmtId="0" fontId="22" fillId="0" borderId="0" xfId="0" applyFont="1" applyAlignment="1">
      <alignment horizontal="center" vertical="center" wrapText="1"/>
    </xf>
    <xf numFmtId="44" fontId="31" fillId="0" borderId="13" xfId="0" applyNumberFormat="1" applyFont="1" applyBorder="1" applyAlignment="1">
      <alignment horizontal="left" vertical="center" wrapText="1"/>
    </xf>
    <xf numFmtId="44" fontId="31" fillId="0" borderId="0" xfId="0" applyNumberFormat="1" applyFont="1" applyAlignment="1">
      <alignment horizontal="left" vertical="center" wrapText="1"/>
    </xf>
    <xf numFmtId="0" fontId="120" fillId="0" borderId="3" xfId="0" applyFont="1" applyBorder="1" applyAlignment="1">
      <alignment horizontal="center" vertical="center"/>
    </xf>
    <xf numFmtId="0" fontId="61" fillId="0" borderId="0" xfId="0" applyFont="1" applyAlignment="1">
      <alignment horizontal="center" vertical="center"/>
    </xf>
    <xf numFmtId="0" fontId="4" fillId="0" borderId="3" xfId="0" quotePrefix="1" applyFont="1" applyBorder="1" applyAlignment="1">
      <alignment horizontal="center" vertical="center"/>
    </xf>
    <xf numFmtId="0" fontId="4" fillId="0" borderId="0" xfId="0" quotePrefix="1" applyFont="1" applyAlignment="1">
      <alignment horizontal="center" vertical="center"/>
    </xf>
    <xf numFmtId="0" fontId="28" fillId="13" borderId="18" xfId="0" applyFont="1" applyFill="1" applyBorder="1" applyAlignment="1" applyProtection="1">
      <alignment horizontal="left" vertical="top" wrapText="1"/>
      <protection locked="0"/>
    </xf>
    <xf numFmtId="0" fontId="28" fillId="13" borderId="17" xfId="0" applyFont="1" applyFill="1" applyBorder="1" applyAlignment="1" applyProtection="1">
      <alignment horizontal="left" vertical="top" wrapText="1"/>
      <protection locked="0"/>
    </xf>
    <xf numFmtId="0" fontId="28" fillId="13" borderId="19" xfId="0" applyFont="1" applyFill="1" applyBorder="1" applyAlignment="1" applyProtection="1">
      <alignment horizontal="left" vertical="top" wrapText="1"/>
      <protection locked="0"/>
    </xf>
    <xf numFmtId="0" fontId="28" fillId="13" borderId="3" xfId="0" applyFont="1" applyFill="1" applyBorder="1" applyAlignment="1" applyProtection="1">
      <alignment horizontal="left" vertical="top" wrapText="1"/>
      <protection locked="0"/>
    </xf>
    <xf numFmtId="0" fontId="28" fillId="13" borderId="0" xfId="0" applyFont="1" applyFill="1" applyAlignment="1" applyProtection="1">
      <alignment horizontal="left" vertical="top" wrapText="1"/>
      <protection locked="0"/>
    </xf>
    <xf numFmtId="0" fontId="28" fillId="13" borderId="4" xfId="0" applyFont="1" applyFill="1" applyBorder="1" applyAlignment="1" applyProtection="1">
      <alignment horizontal="left" vertical="top" wrapText="1"/>
      <protection locked="0"/>
    </xf>
    <xf numFmtId="0" fontId="28" fillId="13" borderId="6" xfId="0" applyFont="1" applyFill="1" applyBorder="1" applyAlignment="1" applyProtection="1">
      <alignment horizontal="left" vertical="top" wrapText="1"/>
      <protection locked="0"/>
    </xf>
    <xf numFmtId="0" fontId="28" fillId="13" borderId="5" xfId="0" applyFont="1" applyFill="1" applyBorder="1" applyAlignment="1" applyProtection="1">
      <alignment horizontal="left" vertical="top" wrapText="1"/>
      <protection locked="0"/>
    </xf>
    <xf numFmtId="0" fontId="28" fillId="13" borderId="7" xfId="0" applyFont="1" applyFill="1" applyBorder="1" applyAlignment="1" applyProtection="1">
      <alignment horizontal="left" vertical="top" wrapText="1"/>
      <protection locked="0"/>
    </xf>
    <xf numFmtId="0" fontId="24" fillId="0" borderId="0" xfId="0" applyFont="1" applyAlignment="1">
      <alignment horizontal="center" vertical="center"/>
    </xf>
    <xf numFmtId="0" fontId="24" fillId="0" borderId="5" xfId="0" applyFont="1" applyBorder="1" applyAlignment="1">
      <alignment horizontal="center" vertical="center"/>
    </xf>
    <xf numFmtId="0" fontId="19" fillId="0" borderId="20"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8" fillId="0" borderId="3" xfId="0" applyFont="1" applyBorder="1" applyAlignment="1">
      <alignment vertical="center"/>
    </xf>
    <xf numFmtId="0" fontId="8" fillId="0" borderId="0" xfId="0" applyFont="1" applyAlignment="1">
      <alignment vertical="center"/>
    </xf>
    <xf numFmtId="0" fontId="8" fillId="0" borderId="14" xfId="0" applyFont="1" applyBorder="1" applyAlignment="1">
      <alignment vertical="center"/>
    </xf>
    <xf numFmtId="0" fontId="4" fillId="0" borderId="3" xfId="0" applyFont="1" applyBorder="1" applyAlignment="1">
      <alignment horizontal="center" vertical="center"/>
    </xf>
    <xf numFmtId="0" fontId="26" fillId="0" borderId="0" xfId="0" applyFont="1" applyAlignment="1">
      <alignment horizontal="center" vertical="center" wrapText="1"/>
    </xf>
    <xf numFmtId="0" fontId="19" fillId="13" borderId="18" xfId="0" applyFont="1" applyFill="1" applyBorder="1" applyAlignment="1" applyProtection="1">
      <alignment horizontal="left" vertical="top" wrapText="1"/>
      <protection locked="0"/>
    </xf>
    <xf numFmtId="0" fontId="19" fillId="13" borderId="17" xfId="0" applyFont="1" applyFill="1" applyBorder="1" applyAlignment="1" applyProtection="1">
      <alignment horizontal="left" vertical="top" wrapText="1"/>
      <protection locked="0"/>
    </xf>
    <xf numFmtId="0" fontId="19" fillId="13" borderId="19" xfId="0" applyFont="1" applyFill="1" applyBorder="1" applyAlignment="1" applyProtection="1">
      <alignment horizontal="left" vertical="top" wrapText="1"/>
      <protection locked="0"/>
    </xf>
    <xf numFmtId="0" fontId="19" fillId="13" borderId="3" xfId="0" applyFont="1" applyFill="1" applyBorder="1" applyAlignment="1" applyProtection="1">
      <alignment horizontal="left" vertical="top" wrapText="1"/>
      <protection locked="0"/>
    </xf>
    <xf numFmtId="0" fontId="19" fillId="13" borderId="0" xfId="0" applyFont="1" applyFill="1" applyAlignment="1" applyProtection="1">
      <alignment horizontal="left" vertical="top" wrapText="1"/>
      <protection locked="0"/>
    </xf>
    <xf numFmtId="0" fontId="19" fillId="13" borderId="4"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19" fillId="0" borderId="20"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50" fillId="0" borderId="0" xfId="0" applyFont="1" applyAlignment="1">
      <alignment horizontal="center" vertical="center"/>
    </xf>
    <xf numFmtId="0" fontId="36" fillId="0" borderId="0" xfId="0" applyFont="1" applyAlignment="1">
      <alignment horizontal="center" vertical="center"/>
    </xf>
    <xf numFmtId="44" fontId="0" fillId="0" borderId="20" xfId="0" applyNumberFormat="1" applyBorder="1" applyAlignment="1" applyProtection="1">
      <alignment horizontal="center" vertical="center"/>
      <protection locked="0"/>
    </xf>
    <xf numFmtId="44" fontId="0" fillId="0" borderId="21" xfId="0" applyNumberFormat="1" applyBorder="1" applyAlignment="1" applyProtection="1">
      <alignment horizontal="center" vertical="center"/>
      <protection locked="0"/>
    </xf>
    <xf numFmtId="0" fontId="51" fillId="4" borderId="0" xfId="0" applyFont="1" applyFill="1" applyAlignment="1">
      <alignment horizontal="center" vertical="center" wrapText="1"/>
    </xf>
    <xf numFmtId="0" fontId="53" fillId="4" borderId="0" xfId="0" applyFont="1" applyFill="1" applyAlignment="1">
      <alignment horizontal="center" vertical="center" wrapText="1"/>
    </xf>
    <xf numFmtId="0" fontId="35" fillId="0" borderId="0" xfId="0" applyFont="1" applyAlignment="1">
      <alignment horizontal="left" vertical="center"/>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9" fillId="0" borderId="0" xfId="0" applyFont="1" applyAlignment="1">
      <alignment horizontal="center" vertical="center"/>
    </xf>
    <xf numFmtId="44" fontId="0" fillId="7" borderId="35" xfId="0" applyNumberFormat="1" applyFill="1" applyBorder="1" applyAlignment="1" applyProtection="1">
      <alignment horizontal="center" vertical="center"/>
      <protection hidden="1"/>
    </xf>
    <xf numFmtId="44" fontId="0" fillId="7" borderId="37" xfId="0" applyNumberFormat="1" applyFill="1" applyBorder="1" applyAlignment="1" applyProtection="1">
      <alignment horizontal="center" vertical="center"/>
      <protection hidden="1"/>
    </xf>
    <xf numFmtId="0" fontId="26" fillId="0" borderId="0" xfId="0" applyFont="1" applyAlignment="1">
      <alignment horizontal="left" vertical="center"/>
    </xf>
    <xf numFmtId="0" fontId="94" fillId="0" borderId="3" xfId="0" applyFont="1" applyBorder="1" applyAlignment="1">
      <alignment horizontal="left" indent="1"/>
    </xf>
    <xf numFmtId="0" fontId="94" fillId="0" borderId="0" xfId="0" applyFont="1" applyAlignment="1">
      <alignment horizontal="left" indent="1"/>
    </xf>
    <xf numFmtId="0" fontId="19" fillId="0" borderId="4" xfId="0" applyFont="1" applyBorder="1" applyAlignment="1">
      <alignment horizontal="center" vertical="center"/>
    </xf>
    <xf numFmtId="0" fontId="29" fillId="0" borderId="0" xfId="0" applyFont="1" applyAlignment="1">
      <alignment horizontal="center" vertical="center"/>
    </xf>
    <xf numFmtId="0" fontId="97" fillId="0" borderId="0" xfId="5" applyFont="1" applyAlignment="1">
      <alignment horizontal="left"/>
    </xf>
    <xf numFmtId="0" fontId="0" fillId="0" borderId="5" xfId="0" applyBorder="1" applyAlignment="1" applyProtection="1">
      <alignment horizontal="right" wrapText="1"/>
      <protection locked="0"/>
    </xf>
    <xf numFmtId="0" fontId="96" fillId="0" borderId="3" xfId="5" applyFont="1" applyBorder="1" applyAlignment="1" applyProtection="1">
      <alignment horizontal="left" indent="1"/>
      <protection locked="0"/>
    </xf>
    <xf numFmtId="0" fontId="96" fillId="0" borderId="0" xfId="5" applyFont="1" applyAlignment="1" applyProtection="1">
      <alignment horizontal="left" indent="1"/>
      <protection locked="0"/>
    </xf>
    <xf numFmtId="0" fontId="95" fillId="0" borderId="3" xfId="5" applyBorder="1" applyAlignment="1">
      <alignment horizontal="left" indent="1"/>
    </xf>
    <xf numFmtId="0" fontId="95" fillId="0" borderId="0" xfId="5" applyAlignment="1">
      <alignment horizontal="left" indent="1"/>
    </xf>
    <xf numFmtId="0" fontId="0" fillId="0" borderId="14" xfId="0" applyBorder="1" applyAlignment="1">
      <alignment horizontal="lef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19" fillId="0" borderId="20"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2" fillId="0" borderId="3" xfId="0" applyFont="1" applyBorder="1" applyAlignment="1">
      <alignment horizontal="left" vertical="center" wrapText="1" indent="1"/>
    </xf>
    <xf numFmtId="0" fontId="22" fillId="0" borderId="0" xfId="0" applyFont="1" applyAlignment="1">
      <alignment horizontal="left" vertical="center" wrapText="1" indent="1"/>
    </xf>
    <xf numFmtId="0" fontId="57" fillId="0" borderId="3" xfId="0" applyFont="1" applyBorder="1" applyAlignment="1">
      <alignment horizontal="left" vertical="center"/>
    </xf>
    <xf numFmtId="0" fontId="57" fillId="0" borderId="0" xfId="0" applyFont="1" applyAlignment="1">
      <alignment horizontal="left" vertical="center"/>
    </xf>
    <xf numFmtId="0" fontId="15" fillId="0" borderId="3" xfId="0" applyFont="1" applyBorder="1" applyAlignment="1">
      <alignment horizontal="left" vertical="center"/>
    </xf>
    <xf numFmtId="0" fontId="15" fillId="0" borderId="0" xfId="0" applyFont="1" applyAlignment="1">
      <alignment horizontal="left" vertical="center"/>
    </xf>
    <xf numFmtId="0" fontId="10" fillId="0" borderId="3" xfId="0" applyFont="1" applyBorder="1" applyAlignment="1">
      <alignment horizontal="left" vertical="center"/>
    </xf>
    <xf numFmtId="0" fontId="94" fillId="0" borderId="3" xfId="0" applyFont="1" applyBorder="1" applyAlignment="1">
      <alignment horizontal="center"/>
    </xf>
    <xf numFmtId="0" fontId="94" fillId="0" borderId="0" xfId="0" applyFont="1" applyAlignment="1">
      <alignment horizontal="center"/>
    </xf>
    <xf numFmtId="164" fontId="98" fillId="0" borderId="0" xfId="0" applyNumberFormat="1" applyFont="1" applyAlignment="1">
      <alignment horizontal="center" vertical="center"/>
    </xf>
    <xf numFmtId="0" fontId="50" fillId="0" borderId="0" xfId="0" applyFont="1" applyAlignment="1">
      <alignment horizontal="center" vertical="center" wrapText="1"/>
    </xf>
    <xf numFmtId="44" fontId="0" fillId="0" borderId="24" xfId="0" applyNumberFormat="1" applyBorder="1" applyAlignment="1" applyProtection="1">
      <alignment horizontal="center" vertical="center"/>
      <protection locked="0"/>
    </xf>
    <xf numFmtId="0" fontId="26" fillId="0" borderId="0" xfId="0" applyFont="1" applyAlignment="1">
      <alignment horizontal="right" vertical="center"/>
    </xf>
    <xf numFmtId="0" fontId="26" fillId="0" borderId="14" xfId="0" applyFont="1" applyBorder="1" applyAlignment="1">
      <alignment horizontal="right" vertical="center"/>
    </xf>
    <xf numFmtId="4" fontId="0" fillId="7" borderId="35" xfId="0" applyNumberFormat="1" applyFill="1" applyBorder="1" applyAlignment="1">
      <alignment horizontal="center" vertical="center"/>
    </xf>
    <xf numFmtId="4" fontId="0" fillId="7" borderId="37" xfId="0" applyNumberFormat="1" applyFill="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3" fontId="0" fillId="7" borderId="35" xfId="0" applyNumberFormat="1" applyFill="1" applyBorder="1" applyAlignment="1" applyProtection="1">
      <alignment horizontal="center" vertical="center"/>
      <protection hidden="1"/>
    </xf>
    <xf numFmtId="3" fontId="0" fillId="7" borderId="37" xfId="0" applyNumberFormat="1" applyFill="1" applyBorder="1" applyAlignment="1" applyProtection="1">
      <alignment horizontal="center" vertical="center"/>
      <protection hidden="1"/>
    </xf>
    <xf numFmtId="4" fontId="0" fillId="7" borderId="35" xfId="0" applyNumberFormat="1" applyFill="1" applyBorder="1" applyAlignment="1" applyProtection="1">
      <alignment horizontal="center" vertical="center"/>
      <protection hidden="1"/>
    </xf>
    <xf numFmtId="4" fontId="0" fillId="7" borderId="37" xfId="0" applyNumberFormat="1" applyFill="1" applyBorder="1" applyAlignment="1" applyProtection="1">
      <alignment horizontal="center" vertical="center"/>
      <protection hidden="1"/>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26" fillId="0" borderId="4" xfId="0" applyFont="1" applyBorder="1" applyAlignment="1">
      <alignment horizontal="center" vertical="center"/>
    </xf>
    <xf numFmtId="0" fontId="19" fillId="0" borderId="24" xfId="0" applyFont="1" applyBorder="1" applyAlignment="1" applyProtection="1">
      <alignment horizontal="center" vertical="center"/>
      <protection locked="0"/>
    </xf>
    <xf numFmtId="0" fontId="63" fillId="0" borderId="3" xfId="0" applyFont="1" applyBorder="1" applyAlignment="1">
      <alignment horizontal="left" vertical="center"/>
    </xf>
    <xf numFmtId="0" fontId="63" fillId="0" borderId="0" xfId="0" applyFont="1" applyAlignment="1">
      <alignment horizontal="left" vertical="center"/>
    </xf>
    <xf numFmtId="0" fontId="63" fillId="0" borderId="4" xfId="0" applyFont="1" applyBorder="1" applyAlignment="1">
      <alignment horizontal="left" vertical="center"/>
    </xf>
    <xf numFmtId="0" fontId="20" fillId="0" borderId="0" xfId="0" applyFont="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4" fillId="0" borderId="3" xfId="0" applyFont="1" applyBorder="1" applyAlignment="1">
      <alignment horizontal="center" vertical="center"/>
    </xf>
    <xf numFmtId="0" fontId="94" fillId="0" borderId="0" xfId="0" applyFont="1" applyAlignment="1">
      <alignment horizontal="center" vertical="center"/>
    </xf>
    <xf numFmtId="0" fontId="58" fillId="0" borderId="3" xfId="0" applyFont="1" applyBorder="1" applyAlignment="1">
      <alignment horizontal="left" vertical="center"/>
    </xf>
    <xf numFmtId="0" fontId="58" fillId="0" borderId="0" xfId="0" applyFont="1" applyAlignment="1">
      <alignment horizontal="left" vertical="center"/>
    </xf>
    <xf numFmtId="0" fontId="13" fillId="0" borderId="3" xfId="0" applyFont="1" applyBorder="1" applyAlignment="1">
      <alignment horizontal="left" vertical="center"/>
    </xf>
    <xf numFmtId="0" fontId="13" fillId="0" borderId="14" xfId="0" applyFont="1" applyBorder="1" applyAlignment="1">
      <alignment horizontal="left" vertical="center"/>
    </xf>
    <xf numFmtId="0" fontId="20" fillId="0" borderId="4" xfId="0" applyFont="1" applyBorder="1" applyAlignment="1">
      <alignment horizontal="center"/>
    </xf>
    <xf numFmtId="0" fontId="10" fillId="13" borderId="18" xfId="0" applyFont="1" applyFill="1" applyBorder="1" applyAlignment="1" applyProtection="1">
      <alignment horizontal="left" vertical="top" wrapText="1"/>
      <protection locked="0"/>
    </xf>
    <xf numFmtId="0" fontId="10" fillId="13" borderId="17" xfId="0" applyFont="1" applyFill="1" applyBorder="1" applyAlignment="1" applyProtection="1">
      <alignment horizontal="left" vertical="top" wrapText="1"/>
      <protection locked="0"/>
    </xf>
    <xf numFmtId="0" fontId="10" fillId="13" borderId="19" xfId="0" applyFont="1" applyFill="1" applyBorder="1" applyAlignment="1" applyProtection="1">
      <alignment horizontal="left" vertical="top" wrapText="1"/>
      <protection locked="0"/>
    </xf>
    <xf numFmtId="0" fontId="10" fillId="13" borderId="3" xfId="0" applyFont="1" applyFill="1" applyBorder="1" applyAlignment="1" applyProtection="1">
      <alignment horizontal="left" vertical="top" wrapText="1"/>
      <protection locked="0"/>
    </xf>
    <xf numFmtId="0" fontId="10" fillId="13" borderId="0" xfId="0" applyFont="1" applyFill="1" applyAlignment="1" applyProtection="1">
      <alignment horizontal="left" vertical="top" wrapText="1"/>
      <protection locked="0"/>
    </xf>
    <xf numFmtId="0" fontId="10" fillId="13" borderId="4" xfId="0" applyFont="1" applyFill="1" applyBorder="1" applyAlignment="1" applyProtection="1">
      <alignment horizontal="left" vertical="top" wrapText="1"/>
      <protection locked="0"/>
    </xf>
    <xf numFmtId="0" fontId="10" fillId="13" borderId="6" xfId="0" applyFont="1" applyFill="1" applyBorder="1" applyAlignment="1" applyProtection="1">
      <alignment horizontal="left" vertical="top" wrapText="1"/>
      <protection locked="0"/>
    </xf>
    <xf numFmtId="0" fontId="10" fillId="13" borderId="5" xfId="0" applyFont="1" applyFill="1" applyBorder="1" applyAlignment="1" applyProtection="1">
      <alignment horizontal="left" vertical="top" wrapText="1"/>
      <protection locked="0"/>
    </xf>
    <xf numFmtId="0" fontId="10" fillId="13" borderId="7" xfId="0" applyFont="1" applyFill="1" applyBorder="1" applyAlignment="1" applyProtection="1">
      <alignment horizontal="left" vertical="top" wrapText="1"/>
      <protection locked="0"/>
    </xf>
    <xf numFmtId="0" fontId="10" fillId="0" borderId="14" xfId="0" applyFont="1" applyBorder="1" applyAlignment="1">
      <alignment horizontal="right" vertical="center"/>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10" fillId="0" borderId="0" xfId="5" applyFont="1" applyAlignment="1" applyProtection="1">
      <alignment horizontal="left" vertical="center"/>
    </xf>
    <xf numFmtId="0" fontId="20" fillId="14" borderId="20" xfId="0" applyFont="1" applyFill="1" applyBorder="1" applyAlignment="1">
      <alignment horizontal="right" vertical="center"/>
    </xf>
    <xf numFmtId="0" fontId="20" fillId="14" borderId="21" xfId="0" applyFont="1" applyFill="1" applyBorder="1" applyAlignment="1">
      <alignment horizontal="right" vertical="center"/>
    </xf>
    <xf numFmtId="0" fontId="20" fillId="14" borderId="1" xfId="0" applyFont="1" applyFill="1" applyBorder="1" applyAlignment="1">
      <alignment horizontal="right" vertical="center"/>
    </xf>
    <xf numFmtId="0" fontId="50" fillId="0" borderId="1" xfId="0" applyFont="1" applyBorder="1" applyAlignment="1">
      <alignment horizontal="left" vertical="center" wrapText="1" indent="1"/>
    </xf>
    <xf numFmtId="0" fontId="0" fillId="0" borderId="11" xfId="0" applyBorder="1" applyAlignment="1">
      <alignment horizontal="left" vertical="top" wrapText="1"/>
    </xf>
    <xf numFmtId="0" fontId="107" fillId="17" borderId="20" xfId="0" applyFont="1" applyFill="1" applyBorder="1" applyAlignment="1">
      <alignment horizontal="left" vertical="center" wrapText="1" indent="1"/>
    </xf>
    <xf numFmtId="0" fontId="107" fillId="17" borderId="16" xfId="0" applyFont="1" applyFill="1" applyBorder="1" applyAlignment="1">
      <alignment horizontal="left" vertical="center" wrapText="1" indent="1"/>
    </xf>
    <xf numFmtId="0" fontId="107" fillId="17" borderId="21" xfId="0" applyFont="1" applyFill="1" applyBorder="1" applyAlignment="1">
      <alignment horizontal="left" vertical="center" wrapText="1" indent="1"/>
    </xf>
    <xf numFmtId="0" fontId="0" fillId="0" borderId="8" xfId="0" applyBorder="1" applyAlignment="1">
      <alignment horizontal="left" vertical="center" indent="1"/>
    </xf>
    <xf numFmtId="0" fontId="0" fillId="0" borderId="31" xfId="0" applyBorder="1" applyAlignment="1">
      <alignment horizontal="left" vertical="center" indent="1"/>
    </xf>
    <xf numFmtId="0" fontId="0" fillId="0" borderId="20" xfId="0" applyBorder="1" applyAlignment="1">
      <alignment horizontal="left" vertical="center" indent="1"/>
    </xf>
    <xf numFmtId="0" fontId="0" fillId="0" borderId="16" xfId="0" applyBorder="1" applyAlignment="1">
      <alignment horizontal="left" vertical="center" indent="1"/>
    </xf>
    <xf numFmtId="0" fontId="0" fillId="0" borderId="21" xfId="0" applyBorder="1" applyAlignment="1">
      <alignment horizontal="left" vertical="center" indent="1"/>
    </xf>
    <xf numFmtId="0" fontId="98" fillId="0" borderId="13" xfId="0" applyFont="1" applyBorder="1" applyAlignment="1">
      <alignment horizontal="left" indent="1"/>
    </xf>
    <xf numFmtId="0" fontId="46" fillId="0" borderId="0" xfId="0" applyFont="1" applyAlignment="1">
      <alignment horizontal="left" indent="1"/>
    </xf>
    <xf numFmtId="0" fontId="46" fillId="0" borderId="13" xfId="0" quotePrefix="1" applyFont="1" applyBorder="1" applyAlignment="1">
      <alignment horizontal="left" wrapText="1" indent="1"/>
    </xf>
    <xf numFmtId="0" fontId="46" fillId="0" borderId="0" xfId="0" applyFont="1" applyAlignment="1">
      <alignment horizontal="left" wrapText="1" indent="1"/>
    </xf>
    <xf numFmtId="0" fontId="46" fillId="0" borderId="0" xfId="0" quotePrefix="1" applyFont="1" applyAlignment="1">
      <alignment horizontal="left" wrapText="1" indent="1"/>
    </xf>
    <xf numFmtId="0" fontId="16" fillId="14" borderId="1" xfId="0" applyFont="1" applyFill="1" applyBorder="1" applyAlignment="1">
      <alignment horizontal="right" vertical="center" wrapText="1"/>
    </xf>
    <xf numFmtId="0" fontId="112" fillId="0" borderId="0" xfId="0" applyFont="1" applyAlignment="1">
      <alignment horizontal="left" vertical="top" wrapText="1" indent="2"/>
    </xf>
    <xf numFmtId="0" fontId="20" fillId="0" borderId="3" xfId="0" applyFont="1" applyBorder="1" applyAlignment="1">
      <alignment horizontal="right" vertical="center"/>
    </xf>
    <xf numFmtId="0" fontId="10" fillId="12" borderId="35" xfId="0" applyFont="1" applyFill="1" applyBorder="1" applyAlignment="1">
      <alignment horizontal="left" vertical="center"/>
    </xf>
    <xf numFmtId="0" fontId="10" fillId="12" borderId="36" xfId="0" applyFont="1" applyFill="1" applyBorder="1" applyAlignment="1">
      <alignment horizontal="left" vertical="center"/>
    </xf>
    <xf numFmtId="0" fontId="10" fillId="12" borderId="37" xfId="0" applyFont="1" applyFill="1" applyBorder="1" applyAlignment="1">
      <alignment horizontal="left" vertical="center"/>
    </xf>
    <xf numFmtId="0" fontId="20" fillId="0" borderId="4" xfId="0" applyFont="1" applyBorder="1" applyAlignment="1">
      <alignment horizontal="right" vertical="center"/>
    </xf>
    <xf numFmtId="0" fontId="20" fillId="0" borderId="0" xfId="0" applyFont="1" applyAlignment="1">
      <alignment horizontal="right" vertical="center" wrapText="1"/>
    </xf>
    <xf numFmtId="0" fontId="20" fillId="0" borderId="4" xfId="0" applyFont="1" applyBorder="1" applyAlignment="1">
      <alignment horizontal="right" vertical="center" wrapText="1"/>
    </xf>
    <xf numFmtId="0" fontId="10" fillId="0" borderId="0" xfId="0" applyFont="1" applyAlignment="1">
      <alignment horizontal="right" vertical="center" wrapText="1"/>
    </xf>
    <xf numFmtId="0" fontId="22" fillId="0" borderId="13" xfId="0" applyFont="1" applyBorder="1" applyAlignment="1">
      <alignment horizontal="left" vertical="top" wrapText="1" indent="2"/>
    </xf>
    <xf numFmtId="0" fontId="22" fillId="0" borderId="0" xfId="0" applyFont="1" applyAlignment="1">
      <alignment horizontal="left" vertical="top" wrapText="1" indent="2"/>
    </xf>
    <xf numFmtId="0" fontId="22" fillId="0" borderId="4" xfId="0" applyFont="1" applyBorder="1" applyAlignment="1">
      <alignment horizontal="left" vertical="top" wrapText="1" indent="2"/>
    </xf>
    <xf numFmtId="0" fontId="40" fillId="0" borderId="0" xfId="0" applyFont="1" applyAlignment="1">
      <alignment horizontal="center" vertical="top" wrapText="1"/>
    </xf>
    <xf numFmtId="14" fontId="99" fillId="0" borderId="3" xfId="0" applyNumberFormat="1" applyFont="1" applyBorder="1" applyAlignment="1">
      <alignment horizontal="right" indent="1"/>
    </xf>
    <xf numFmtId="14" fontId="99" fillId="0" borderId="0" xfId="0" applyNumberFormat="1" applyFont="1" applyAlignment="1">
      <alignment horizontal="right" indent="1"/>
    </xf>
    <xf numFmtId="0" fontId="46" fillId="0" borderId="0" xfId="0" applyFont="1" applyAlignment="1">
      <alignment horizontal="right" vertical="center" indent="1"/>
    </xf>
    <xf numFmtId="0" fontId="20" fillId="0" borderId="14" xfId="0" applyFont="1" applyBorder="1" applyAlignment="1">
      <alignment horizontal="right" vertical="center"/>
    </xf>
    <xf numFmtId="0" fontId="34" fillId="0" borderId="13" xfId="0" applyFont="1" applyBorder="1" applyAlignment="1">
      <alignment horizontal="center" vertical="center" wrapText="1"/>
    </xf>
    <xf numFmtId="0" fontId="34" fillId="0" borderId="0" xfId="0" applyFont="1" applyAlignment="1">
      <alignment horizontal="center" vertical="center" wrapText="1"/>
    </xf>
    <xf numFmtId="0" fontId="34" fillId="0" borderId="14" xfId="0" applyFont="1" applyBorder="1" applyAlignment="1">
      <alignment horizontal="center" vertical="center" wrapText="1"/>
    </xf>
    <xf numFmtId="14" fontId="99" fillId="6" borderId="3" xfId="0" applyNumberFormat="1" applyFont="1" applyFill="1" applyBorder="1" applyAlignment="1">
      <alignment horizontal="right" vertical="center" indent="1"/>
    </xf>
    <xf numFmtId="14" fontId="99" fillId="6" borderId="0" xfId="0" applyNumberFormat="1" applyFont="1" applyFill="1" applyAlignment="1">
      <alignment horizontal="right" vertical="center" indent="1"/>
    </xf>
    <xf numFmtId="0" fontId="28" fillId="12" borderId="35" xfId="0" applyFont="1" applyFill="1" applyBorder="1" applyAlignment="1">
      <alignment horizontal="center" vertical="center"/>
    </xf>
    <xf numFmtId="0" fontId="10" fillId="12" borderId="36" xfId="0" applyFont="1" applyFill="1" applyBorder="1" applyAlignment="1">
      <alignment horizontal="center" vertical="center"/>
    </xf>
    <xf numFmtId="0" fontId="10" fillId="12" borderId="37" xfId="0" applyFont="1" applyFill="1" applyBorder="1" applyAlignment="1">
      <alignment horizontal="center" vertical="center"/>
    </xf>
    <xf numFmtId="0" fontId="82" fillId="12" borderId="35" xfId="0" applyFont="1" applyFill="1" applyBorder="1" applyAlignment="1">
      <alignment horizontal="center" vertical="center"/>
    </xf>
    <xf numFmtId="0" fontId="22" fillId="0" borderId="13" xfId="0" applyFont="1" applyBorder="1" applyAlignment="1">
      <alignment horizontal="left" vertical="top" wrapText="1" indent="1"/>
    </xf>
    <xf numFmtId="0" fontId="22" fillId="0" borderId="0" xfId="0" applyFont="1" applyAlignment="1">
      <alignment horizontal="left" vertical="top" wrapText="1" indent="1"/>
    </xf>
    <xf numFmtId="0" fontId="22" fillId="0" borderId="4" xfId="0" applyFont="1" applyBorder="1" applyAlignment="1">
      <alignment horizontal="left" vertical="top" wrapText="1" indent="1"/>
    </xf>
    <xf numFmtId="0" fontId="0" fillId="0" borderId="0" xfId="0" applyAlignment="1">
      <alignment horizontal="left" vertical="center" wrapText="1"/>
    </xf>
    <xf numFmtId="14" fontId="99" fillId="0" borderId="3" xfId="0" applyNumberFormat="1" applyFont="1" applyBorder="1" applyAlignment="1">
      <alignment horizontal="right" vertical="center" indent="1"/>
    </xf>
    <xf numFmtId="14" fontId="99" fillId="0" borderId="0" xfId="0" applyNumberFormat="1" applyFont="1" applyAlignment="1">
      <alignment horizontal="right" vertical="center" inden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82" fillId="12" borderId="18" xfId="0" applyFont="1" applyFill="1" applyBorder="1" applyAlignment="1">
      <alignment horizontal="center" vertical="center"/>
    </xf>
    <xf numFmtId="0" fontId="10" fillId="12" borderId="17" xfId="0" applyFont="1" applyFill="1" applyBorder="1" applyAlignment="1">
      <alignment horizontal="center" vertical="center"/>
    </xf>
    <xf numFmtId="0" fontId="10" fillId="12" borderId="19" xfId="0" applyFont="1" applyFill="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94" fillId="0" borderId="4" xfId="0" applyFont="1" applyBorder="1" applyAlignment="1">
      <alignment horizontal="center" vertical="center"/>
    </xf>
    <xf numFmtId="0" fontId="36" fillId="0" borderId="13" xfId="0" applyFont="1" applyBorder="1" applyAlignment="1">
      <alignment horizontal="right" vertical="center"/>
    </xf>
    <xf numFmtId="0" fontId="36" fillId="0" borderId="14" xfId="0" applyFont="1" applyBorder="1" applyAlignment="1">
      <alignment horizontal="right" vertical="center"/>
    </xf>
    <xf numFmtId="0" fontId="19" fillId="0" borderId="24"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111" fillId="14" borderId="8" xfId="0" applyFont="1" applyFill="1" applyBorder="1" applyAlignment="1">
      <alignment horizontal="left" vertical="center" wrapText="1" indent="1"/>
    </xf>
    <xf numFmtId="0" fontId="8" fillId="3" borderId="20" xfId="0" applyFont="1" applyFill="1" applyBorder="1" applyAlignment="1">
      <alignment horizontal="left" vertical="center" wrapText="1" indent="1"/>
    </xf>
    <xf numFmtId="0" fontId="8" fillId="3" borderId="16" xfId="0" applyFont="1" applyFill="1" applyBorder="1" applyAlignment="1">
      <alignment horizontal="left" vertical="center" wrapText="1" indent="1"/>
    </xf>
    <xf numFmtId="0" fontId="8" fillId="3" borderId="21" xfId="0" applyFont="1" applyFill="1" applyBorder="1" applyAlignment="1">
      <alignment horizontal="left" vertical="center" wrapText="1" indent="1"/>
    </xf>
    <xf numFmtId="0" fontId="103" fillId="15" borderId="20" xfId="0" applyFont="1" applyFill="1" applyBorder="1" applyAlignment="1">
      <alignment horizontal="left" vertical="center" indent="1"/>
    </xf>
    <xf numFmtId="0" fontId="103" fillId="15" borderId="16" xfId="0" applyFont="1" applyFill="1" applyBorder="1" applyAlignment="1">
      <alignment horizontal="left" vertical="center" indent="1"/>
    </xf>
    <xf numFmtId="0" fontId="103" fillId="15" borderId="21" xfId="0" applyFont="1" applyFill="1" applyBorder="1" applyAlignment="1">
      <alignment horizontal="left" vertical="center" indent="1"/>
    </xf>
    <xf numFmtId="0" fontId="20" fillId="0" borderId="20" xfId="0" applyFont="1" applyBorder="1" applyAlignment="1">
      <alignment horizontal="left" vertical="center" indent="1"/>
    </xf>
    <xf numFmtId="0" fontId="20" fillId="0" borderId="16" xfId="0" applyFont="1" applyBorder="1" applyAlignment="1">
      <alignment horizontal="left" vertical="center" indent="1"/>
    </xf>
    <xf numFmtId="0" fontId="20" fillId="0" borderId="21" xfId="0" applyFont="1" applyBorder="1" applyAlignment="1">
      <alignment horizontal="left" vertical="center" indent="1"/>
    </xf>
    <xf numFmtId="0" fontId="20" fillId="14" borderId="1" xfId="0" applyFont="1" applyFill="1" applyBorder="1" applyAlignment="1">
      <alignment horizontal="center" vertical="center"/>
    </xf>
    <xf numFmtId="0" fontId="94" fillId="14" borderId="1" xfId="0" applyFont="1" applyFill="1" applyBorder="1" applyAlignment="1">
      <alignment horizontal="left" vertical="center" wrapText="1" indent="1"/>
    </xf>
    <xf numFmtId="0" fontId="20" fillId="0" borderId="0" xfId="0" applyFont="1" applyAlignment="1">
      <alignment horizontal="left" vertical="center" indent="1"/>
    </xf>
    <xf numFmtId="0" fontId="20" fillId="14" borderId="0" xfId="0" applyFont="1" applyFill="1" applyAlignment="1">
      <alignment horizontal="center" vertical="center"/>
    </xf>
    <xf numFmtId="0" fontId="94" fillId="14" borderId="0" xfId="0" applyFont="1" applyFill="1" applyAlignment="1">
      <alignment horizontal="left" vertical="center" wrapText="1" indent="1"/>
    </xf>
    <xf numFmtId="0" fontId="103" fillId="15" borderId="20" xfId="0" applyFont="1" applyFill="1" applyBorder="1" applyAlignment="1">
      <alignment horizontal="left" vertical="center" wrapText="1" indent="1"/>
    </xf>
    <xf numFmtId="0" fontId="94" fillId="14" borderId="27" xfId="0" applyFont="1" applyFill="1" applyBorder="1" applyAlignment="1">
      <alignment horizontal="left" vertical="center" wrapText="1" indent="1"/>
    </xf>
    <xf numFmtId="0" fontId="94" fillId="14" borderId="8" xfId="0" applyFont="1" applyFill="1" applyBorder="1" applyAlignment="1">
      <alignment horizontal="left" vertical="center" wrapText="1" indent="1"/>
    </xf>
    <xf numFmtId="0" fontId="94" fillId="14" borderId="31" xfId="0" applyFont="1" applyFill="1" applyBorder="1" applyAlignment="1">
      <alignment horizontal="left" vertical="center" wrapText="1" indent="1"/>
    </xf>
    <xf numFmtId="0" fontId="94" fillId="14" borderId="34" xfId="0" applyFont="1" applyFill="1" applyBorder="1" applyAlignment="1">
      <alignment horizontal="left" vertical="center" wrapText="1" indent="1"/>
    </xf>
    <xf numFmtId="0" fontId="94" fillId="14" borderId="11" xfId="0" applyFont="1" applyFill="1" applyBorder="1" applyAlignment="1">
      <alignment horizontal="left" vertical="center" wrapText="1" indent="1"/>
    </xf>
    <xf numFmtId="0" fontId="94" fillId="14" borderId="15" xfId="0" applyFont="1" applyFill="1" applyBorder="1" applyAlignment="1">
      <alignment horizontal="left" vertical="center" wrapText="1" indent="1"/>
    </xf>
    <xf numFmtId="0" fontId="20" fillId="0" borderId="8" xfId="0" applyFont="1" applyBorder="1" applyAlignment="1">
      <alignment horizontal="left" vertical="center" indent="1"/>
    </xf>
    <xf numFmtId="0" fontId="20" fillId="0" borderId="31" xfId="0" applyFont="1" applyBorder="1" applyAlignment="1">
      <alignment horizontal="left" vertical="center" indent="1"/>
    </xf>
    <xf numFmtId="0" fontId="20" fillId="0" borderId="8" xfId="0" applyFont="1" applyBorder="1" applyAlignment="1">
      <alignment horizontal="left" vertical="center" wrapText="1" indent="1"/>
    </xf>
    <xf numFmtId="0" fontId="20" fillId="0" borderId="31" xfId="0" applyFont="1" applyBorder="1" applyAlignment="1">
      <alignment horizontal="left" vertical="center" wrapText="1" indent="1"/>
    </xf>
    <xf numFmtId="0" fontId="107" fillId="18" borderId="20" xfId="0" applyFont="1" applyFill="1" applyBorder="1" applyAlignment="1">
      <alignment horizontal="center" vertical="center"/>
    </xf>
    <xf numFmtId="0" fontId="107" fillId="18" borderId="16" xfId="0" applyFont="1" applyFill="1" applyBorder="1" applyAlignment="1">
      <alignment horizontal="center" vertical="center"/>
    </xf>
    <xf numFmtId="0" fontId="107" fillId="18" borderId="21" xfId="0" applyFont="1" applyFill="1" applyBorder="1" applyAlignment="1">
      <alignment horizontal="center" vertical="center"/>
    </xf>
    <xf numFmtId="0" fontId="12" fillId="0" borderId="1" xfId="0" applyFont="1" applyBorder="1" applyAlignment="1">
      <alignment horizontal="center" vertical="center"/>
    </xf>
    <xf numFmtId="0" fontId="114" fillId="14" borderId="20" xfId="0" applyFont="1" applyFill="1" applyBorder="1" applyAlignment="1">
      <alignment horizontal="center" vertical="center"/>
    </xf>
    <xf numFmtId="0" fontId="114" fillId="14" borderId="16" xfId="0" applyFont="1" applyFill="1" applyBorder="1" applyAlignment="1">
      <alignment horizontal="center" vertical="center"/>
    </xf>
    <xf numFmtId="0" fontId="114" fillId="14" borderId="21" xfId="0" applyFont="1" applyFill="1" applyBorder="1" applyAlignment="1">
      <alignment horizontal="center" vertical="center"/>
    </xf>
    <xf numFmtId="0" fontId="35" fillId="14" borderId="1" xfId="0" applyFont="1" applyFill="1" applyBorder="1" applyAlignment="1">
      <alignment horizontal="left" vertical="center" wrapText="1" indent="1"/>
    </xf>
    <xf numFmtId="0" fontId="115" fillId="0" borderId="0" xfId="0" applyFont="1" applyAlignment="1">
      <alignment horizontal="center" vertical="top" wrapText="1"/>
    </xf>
    <xf numFmtId="0" fontId="20" fillId="14" borderId="25" xfId="0" applyFont="1" applyFill="1" applyBorder="1" applyAlignment="1">
      <alignment horizontal="center" vertical="center"/>
    </xf>
    <xf numFmtId="0" fontId="20" fillId="14" borderId="9" xfId="0" applyFont="1" applyFill="1" applyBorder="1" applyAlignment="1">
      <alignment horizontal="center" vertical="center"/>
    </xf>
    <xf numFmtId="0" fontId="111" fillId="14" borderId="27" xfId="0" applyFont="1" applyFill="1" applyBorder="1" applyAlignment="1">
      <alignment horizontal="left" vertical="center" wrapText="1" indent="1"/>
    </xf>
    <xf numFmtId="0" fontId="111" fillId="14" borderId="31" xfId="0" applyFont="1" applyFill="1" applyBorder="1" applyAlignment="1">
      <alignment horizontal="left" vertical="center" wrapText="1" indent="1"/>
    </xf>
    <xf numFmtId="0" fontId="111" fillId="14" borderId="34" xfId="0" applyFont="1" applyFill="1" applyBorder="1" applyAlignment="1">
      <alignment horizontal="left" vertical="center" wrapText="1" indent="1"/>
    </xf>
    <xf numFmtId="0" fontId="111" fillId="14" borderId="11" xfId="0" applyFont="1" applyFill="1" applyBorder="1" applyAlignment="1">
      <alignment horizontal="left" vertical="center" wrapText="1" indent="1"/>
    </xf>
    <xf numFmtId="0" fontId="111" fillId="14" borderId="15" xfId="0" applyFont="1" applyFill="1" applyBorder="1" applyAlignment="1">
      <alignment horizontal="left" vertical="center" wrapText="1" indent="1"/>
    </xf>
    <xf numFmtId="0" fontId="20" fillId="0" borderId="1" xfId="0" applyFont="1" applyBorder="1" applyAlignment="1">
      <alignment horizontal="left" vertical="center" wrapText="1" indent="1"/>
    </xf>
    <xf numFmtId="0" fontId="20" fillId="14" borderId="26" xfId="0" applyFont="1" applyFill="1" applyBorder="1" applyAlignment="1">
      <alignment horizontal="center" vertical="center"/>
    </xf>
    <xf numFmtId="0" fontId="106" fillId="14" borderId="13" xfId="0" applyFont="1" applyFill="1" applyBorder="1" applyAlignment="1">
      <alignment horizontal="left" vertical="top" wrapText="1" indent="1"/>
    </xf>
    <xf numFmtId="0" fontId="106" fillId="14" borderId="0" xfId="0" applyFont="1" applyFill="1" applyAlignment="1">
      <alignment horizontal="left" vertical="top" wrapText="1" indent="1"/>
    </xf>
    <xf numFmtId="0" fontId="50" fillId="14" borderId="11" xfId="0" applyFont="1" applyFill="1" applyBorder="1" applyAlignment="1">
      <alignment horizontal="left" vertical="top" wrapText="1" indent="1"/>
    </xf>
    <xf numFmtId="0" fontId="50" fillId="14" borderId="15" xfId="0" applyFont="1" applyFill="1" applyBorder="1" applyAlignment="1">
      <alignment horizontal="left" vertical="top" wrapText="1" indent="1"/>
    </xf>
    <xf numFmtId="49" fontId="20" fillId="14" borderId="27" xfId="0" applyNumberFormat="1" applyFont="1" applyFill="1" applyBorder="1" applyAlignment="1">
      <alignment horizontal="left" vertical="center" indent="2"/>
    </xf>
    <xf numFmtId="49" fontId="20" fillId="14" borderId="8" xfId="0" applyNumberFormat="1" applyFont="1" applyFill="1" applyBorder="1" applyAlignment="1">
      <alignment horizontal="left" vertical="center" indent="2"/>
    </xf>
    <xf numFmtId="0" fontId="94" fillId="14" borderId="8" xfId="0" applyFont="1" applyFill="1" applyBorder="1" applyAlignment="1">
      <alignment horizontal="left" vertical="center"/>
    </xf>
    <xf numFmtId="0" fontId="94" fillId="14" borderId="31" xfId="0" applyFont="1" applyFill="1" applyBorder="1" applyAlignment="1">
      <alignment horizontal="left" vertical="center"/>
    </xf>
    <xf numFmtId="0" fontId="124" fillId="0" borderId="13" xfId="0" applyFont="1" applyBorder="1" applyAlignment="1">
      <alignment horizontal="left" vertical="center" indent="3"/>
    </xf>
    <xf numFmtId="0" fontId="124" fillId="0" borderId="0" xfId="0" applyFont="1" applyAlignment="1">
      <alignment horizontal="left" vertical="center" indent="3"/>
    </xf>
    <xf numFmtId="0" fontId="124" fillId="0" borderId="14" xfId="0" applyFont="1" applyBorder="1" applyAlignment="1">
      <alignment horizontal="left" vertical="center" indent="3"/>
    </xf>
    <xf numFmtId="0" fontId="124" fillId="0" borderId="27" xfId="0" applyFont="1" applyBorder="1" applyAlignment="1">
      <alignment horizontal="left" vertical="center" wrapText="1" indent="1"/>
    </xf>
    <xf numFmtId="0" fontId="124" fillId="0" borderId="8" xfId="0" applyFont="1" applyBorder="1" applyAlignment="1">
      <alignment horizontal="left" vertical="center" wrapText="1" indent="1"/>
    </xf>
    <xf numFmtId="0" fontId="124" fillId="0" borderId="31" xfId="0" applyFont="1" applyBorder="1" applyAlignment="1">
      <alignment horizontal="left" vertical="center" wrapText="1" indent="1"/>
    </xf>
    <xf numFmtId="0" fontId="107" fillId="16" borderId="27" xfId="0" applyFont="1" applyFill="1" applyBorder="1" applyAlignment="1">
      <alignment horizontal="left" vertical="center" wrapText="1" indent="1"/>
    </xf>
    <xf numFmtId="0" fontId="107" fillId="16" borderId="8" xfId="0" applyFont="1" applyFill="1" applyBorder="1" applyAlignment="1">
      <alignment horizontal="left" vertical="center" wrapText="1" indent="1"/>
    </xf>
    <xf numFmtId="0" fontId="107" fillId="16" borderId="31" xfId="0" applyFont="1" applyFill="1" applyBorder="1" applyAlignment="1">
      <alignment horizontal="left" vertical="center" wrapText="1" indent="1"/>
    </xf>
    <xf numFmtId="0" fontId="124" fillId="0" borderId="34" xfId="0" applyFont="1" applyBorder="1" applyAlignment="1">
      <alignment horizontal="left" vertical="center" wrapText="1" indent="6"/>
    </xf>
    <xf numFmtId="0" fontId="124" fillId="0" borderId="11" xfId="0" applyFont="1" applyBorder="1" applyAlignment="1">
      <alignment horizontal="left" vertical="center" wrapText="1" indent="6"/>
    </xf>
    <xf numFmtId="0" fontId="124" fillId="0" borderId="15" xfId="0" applyFont="1" applyBorder="1" applyAlignment="1">
      <alignment horizontal="left" vertical="center" wrapText="1" indent="6"/>
    </xf>
    <xf numFmtId="0" fontId="124" fillId="0" borderId="13" xfId="0" applyFont="1" applyBorder="1" applyAlignment="1">
      <alignment horizontal="left" vertical="center" wrapText="1" indent="1"/>
    </xf>
    <xf numFmtId="0" fontId="124" fillId="0" borderId="0" xfId="0" applyFont="1" applyAlignment="1">
      <alignment horizontal="left" vertical="center" wrapText="1" indent="1"/>
    </xf>
    <xf numFmtId="0" fontId="124" fillId="0" borderId="14" xfId="0" applyFont="1" applyBorder="1" applyAlignment="1">
      <alignment horizontal="left" vertical="center" wrapText="1" indent="1"/>
    </xf>
    <xf numFmtId="0" fontId="124" fillId="0" borderId="13" xfId="0" applyFont="1" applyBorder="1" applyAlignment="1">
      <alignment horizontal="left" vertical="center" wrapText="1" indent="3"/>
    </xf>
    <xf numFmtId="0" fontId="124" fillId="0" borderId="0" xfId="0" applyFont="1" applyAlignment="1">
      <alignment horizontal="left" vertical="center" wrapText="1" indent="3"/>
    </xf>
    <xf numFmtId="0" fontId="124" fillId="0" borderId="14" xfId="0" applyFont="1" applyBorder="1" applyAlignment="1">
      <alignment horizontal="left" vertical="center" wrapText="1" indent="3"/>
    </xf>
    <xf numFmtId="49" fontId="20" fillId="0" borderId="25" xfId="0" applyNumberFormat="1" applyFont="1" applyBorder="1" applyAlignment="1">
      <alignment horizontal="center" vertical="center"/>
    </xf>
    <xf numFmtId="49" fontId="20" fillId="0" borderId="26" xfId="0" applyNumberFormat="1" applyFont="1" applyBorder="1" applyAlignment="1">
      <alignment horizontal="center" vertical="center"/>
    </xf>
    <xf numFmtId="49" fontId="20" fillId="0" borderId="9" xfId="0" applyNumberFormat="1" applyFont="1" applyBorder="1" applyAlignment="1">
      <alignment horizontal="center" vertical="center"/>
    </xf>
    <xf numFmtId="0" fontId="124" fillId="0" borderId="34" xfId="0" applyFont="1" applyBorder="1" applyAlignment="1">
      <alignment horizontal="left" vertical="center" wrapText="1" indent="3"/>
    </xf>
    <xf numFmtId="0" fontId="124" fillId="0" borderId="11" xfId="0" applyFont="1" applyBorder="1" applyAlignment="1">
      <alignment horizontal="left" vertical="center" wrapText="1" indent="3"/>
    </xf>
    <xf numFmtId="0" fontId="124" fillId="0" borderId="15" xfId="0" applyFont="1" applyBorder="1" applyAlignment="1">
      <alignment horizontal="left" vertical="center" wrapText="1" indent="3"/>
    </xf>
    <xf numFmtId="0" fontId="124" fillId="0" borderId="8" xfId="0" applyFont="1" applyBorder="1" applyAlignment="1">
      <alignment horizontal="left" vertical="center" indent="1"/>
    </xf>
    <xf numFmtId="0" fontId="124" fillId="0" borderId="31" xfId="0" applyFont="1" applyBorder="1" applyAlignment="1">
      <alignment horizontal="left" vertical="center" indent="1"/>
    </xf>
    <xf numFmtId="0" fontId="124" fillId="0" borderId="0" xfId="0" applyFont="1" applyAlignment="1">
      <alignment horizontal="left" vertical="center" wrapText="1" indent="4"/>
    </xf>
    <xf numFmtId="0" fontId="124" fillId="0" borderId="14" xfId="0" applyFont="1" applyBorder="1" applyAlignment="1">
      <alignment horizontal="left" vertical="center" wrapText="1" indent="4"/>
    </xf>
    <xf numFmtId="0" fontId="124" fillId="0" borderId="11" xfId="0" applyFont="1" applyBorder="1" applyAlignment="1">
      <alignment horizontal="left" vertical="center" wrapText="1" indent="4"/>
    </xf>
    <xf numFmtId="0" fontId="124" fillId="0" borderId="15" xfId="0" applyFont="1" applyBorder="1" applyAlignment="1">
      <alignment horizontal="left" vertical="center" wrapText="1" indent="4"/>
    </xf>
    <xf numFmtId="0" fontId="20" fillId="19" borderId="20" xfId="0" applyFont="1" applyFill="1" applyBorder="1" applyAlignment="1">
      <alignment horizontal="left" vertical="center" indent="1"/>
    </xf>
    <xf numFmtId="0" fontId="20" fillId="19" borderId="16" xfId="0" applyFont="1" applyFill="1" applyBorder="1" applyAlignment="1">
      <alignment horizontal="left" vertical="center" indent="1"/>
    </xf>
    <xf numFmtId="0" fontId="20" fillId="19" borderId="21" xfId="0" applyFont="1" applyFill="1" applyBorder="1" applyAlignment="1">
      <alignment horizontal="left" vertical="center" indent="1"/>
    </xf>
    <xf numFmtId="49" fontId="20" fillId="0" borderId="27" xfId="0" applyNumberFormat="1" applyFont="1" applyBorder="1" applyAlignment="1">
      <alignment horizontal="center" vertical="center"/>
    </xf>
    <xf numFmtId="49" fontId="20" fillId="0" borderId="34" xfId="0" applyNumberFormat="1" applyFont="1" applyBorder="1" applyAlignment="1">
      <alignment horizontal="center" vertical="center"/>
    </xf>
    <xf numFmtId="0" fontId="53" fillId="14" borderId="27" xfId="0" applyFont="1" applyFill="1" applyBorder="1" applyAlignment="1">
      <alignment horizontal="center"/>
    </xf>
    <xf numFmtId="0" fontId="53" fillId="14" borderId="8" xfId="0" applyFont="1" applyFill="1" applyBorder="1" applyAlignment="1">
      <alignment horizontal="center"/>
    </xf>
    <xf numFmtId="0" fontId="53" fillId="14" borderId="31" xfId="0" applyFont="1" applyFill="1" applyBorder="1" applyAlignment="1">
      <alignment horizontal="center"/>
    </xf>
    <xf numFmtId="0" fontId="95" fillId="14" borderId="13" xfId="5" applyFill="1" applyBorder="1" applyAlignment="1" applyProtection="1">
      <alignment horizontal="center"/>
    </xf>
    <xf numFmtId="0" fontId="95" fillId="14" borderId="0" xfId="5" applyFill="1" applyBorder="1" applyAlignment="1" applyProtection="1">
      <alignment horizontal="center"/>
    </xf>
    <xf numFmtId="0" fontId="95" fillId="14" borderId="14" xfId="5" applyFill="1" applyBorder="1" applyAlignment="1" applyProtection="1">
      <alignment horizontal="center"/>
    </xf>
    <xf numFmtId="0" fontId="124" fillId="0" borderId="20" xfId="0" applyFont="1" applyBorder="1" applyAlignment="1">
      <alignment horizontal="left" vertical="center" wrapText="1" indent="1"/>
    </xf>
    <xf numFmtId="0" fontId="124" fillId="0" borderId="16" xfId="0" applyFont="1" applyBorder="1" applyAlignment="1">
      <alignment horizontal="left" vertical="center" wrapText="1" indent="1"/>
    </xf>
    <xf numFmtId="0" fontId="124" fillId="0" borderId="21" xfId="0" applyFont="1" applyBorder="1" applyAlignment="1">
      <alignment horizontal="left" vertical="center" wrapText="1" indent="1"/>
    </xf>
    <xf numFmtId="49" fontId="20" fillId="0" borderId="13" xfId="0" applyNumberFormat="1" applyFont="1" applyBorder="1" applyAlignment="1">
      <alignment horizontal="center" vertical="center"/>
    </xf>
    <xf numFmtId="0" fontId="124" fillId="0" borderId="13" xfId="0" applyFont="1" applyBorder="1" applyAlignment="1">
      <alignment horizontal="left" vertical="center" indent="6"/>
    </xf>
    <xf numFmtId="0" fontId="124" fillId="0" borderId="0" xfId="0" applyFont="1" applyAlignment="1">
      <alignment horizontal="left" vertical="center" indent="6"/>
    </xf>
    <xf numFmtId="0" fontId="124" fillId="0" borderId="14" xfId="0" applyFont="1" applyBorder="1" applyAlignment="1">
      <alignment horizontal="left" vertical="center" indent="6"/>
    </xf>
    <xf numFmtId="0" fontId="124" fillId="0" borderId="13" xfId="0" applyFont="1" applyBorder="1" applyAlignment="1">
      <alignment horizontal="left" vertical="center" indent="1"/>
    </xf>
    <xf numFmtId="0" fontId="124" fillId="0" borderId="0" xfId="0" applyFont="1" applyAlignment="1">
      <alignment horizontal="left" vertical="center" indent="1"/>
    </xf>
    <xf numFmtId="0" fontId="124" fillId="0" borderId="14" xfId="0" applyFont="1" applyBorder="1" applyAlignment="1">
      <alignment horizontal="left" vertical="center" indent="1"/>
    </xf>
    <xf numFmtId="0" fontId="124" fillId="0" borderId="16" xfId="0" applyFont="1" applyBorder="1" applyAlignment="1">
      <alignment horizontal="left" vertical="center" indent="1"/>
    </xf>
    <xf numFmtId="0" fontId="124" fillId="0" borderId="21" xfId="0" applyFont="1" applyBorder="1" applyAlignment="1">
      <alignment horizontal="left" vertical="center" indent="1"/>
    </xf>
    <xf numFmtId="49" fontId="20" fillId="14" borderId="20" xfId="0" applyNumberFormat="1" applyFont="1" applyFill="1" applyBorder="1" applyAlignment="1">
      <alignment horizontal="left" vertical="center" indent="2"/>
    </xf>
    <xf numFmtId="0" fontId="107" fillId="16" borderId="20" xfId="0" applyFont="1" applyFill="1" applyBorder="1" applyAlignment="1">
      <alignment horizontal="left" vertical="center" wrapText="1" indent="1"/>
    </xf>
    <xf numFmtId="0" fontId="107" fillId="16" borderId="16" xfId="0" applyFont="1" applyFill="1" applyBorder="1" applyAlignment="1">
      <alignment horizontal="left" vertical="center" wrapText="1" indent="1"/>
    </xf>
    <xf numFmtId="0" fontId="107" fillId="16" borderId="21" xfId="0" applyFont="1" applyFill="1" applyBorder="1" applyAlignment="1">
      <alignment horizontal="left" vertical="center" wrapText="1" inden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25" fillId="0" borderId="0" xfId="0" applyFont="1" applyAlignment="1">
      <alignment horizontal="left" wrapText="1"/>
    </xf>
    <xf numFmtId="0" fontId="29" fillId="4" borderId="3"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4"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0" borderId="44" xfId="0" applyFont="1" applyBorder="1" applyAlignment="1">
      <alignment horizontal="center" vertical="center"/>
    </xf>
    <xf numFmtId="0" fontId="29" fillId="0" borderId="29"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pplyProtection="1">
      <alignment horizontal="center" vertical="center"/>
      <protection locked="0"/>
    </xf>
    <xf numFmtId="0" fontId="20" fillId="4" borderId="35" xfId="0" applyFont="1" applyFill="1" applyBorder="1" applyAlignment="1">
      <alignment horizontal="center" vertical="center"/>
    </xf>
    <xf numFmtId="0" fontId="20" fillId="4" borderId="36" xfId="0" applyFont="1" applyFill="1" applyBorder="1" applyAlignment="1">
      <alignment horizontal="center" vertical="center"/>
    </xf>
    <xf numFmtId="0" fontId="20" fillId="4" borderId="37" xfId="0" applyFont="1" applyFill="1" applyBorder="1" applyAlignment="1">
      <alignment horizontal="center" vertical="center"/>
    </xf>
    <xf numFmtId="0" fontId="29" fillId="0" borderId="20" xfId="0" applyFont="1" applyBorder="1" applyAlignment="1">
      <alignment horizontal="left" vertical="center"/>
    </xf>
    <xf numFmtId="0" fontId="29" fillId="0" borderId="16" xfId="0" applyFont="1" applyBorder="1" applyAlignment="1">
      <alignment horizontal="left" vertical="center"/>
    </xf>
    <xf numFmtId="0" fontId="29" fillId="0" borderId="21" xfId="0" applyFont="1" applyBorder="1" applyAlignment="1">
      <alignment horizontal="left" vertical="center"/>
    </xf>
    <xf numFmtId="44" fontId="29" fillId="0" borderId="1" xfId="0" applyNumberFormat="1" applyFont="1" applyBorder="1" applyAlignment="1" applyProtection="1">
      <alignment horizontal="center" vertical="center"/>
      <protection locked="0"/>
    </xf>
    <xf numFmtId="44" fontId="29" fillId="0" borderId="51" xfId="0" applyNumberFormat="1" applyFont="1" applyBorder="1" applyAlignment="1" applyProtection="1">
      <alignment horizontal="center" vertical="center"/>
      <protection locked="0"/>
    </xf>
    <xf numFmtId="44" fontId="29" fillId="0" borderId="9" xfId="0" applyNumberFormat="1" applyFont="1" applyBorder="1" applyAlignment="1" applyProtection="1">
      <alignment horizontal="center" vertical="center"/>
      <protection locked="0"/>
    </xf>
    <xf numFmtId="0" fontId="29" fillId="0" borderId="39" xfId="0" applyFont="1" applyBorder="1" applyAlignment="1">
      <alignment horizontal="left" vertical="center"/>
    </xf>
    <xf numFmtId="0" fontId="29" fillId="0" borderId="32" xfId="0" applyFont="1" applyBorder="1" applyAlignment="1">
      <alignment horizontal="left" vertical="center"/>
    </xf>
    <xf numFmtId="0" fontId="29" fillId="0" borderId="40" xfId="0" applyFont="1" applyBorder="1" applyAlignment="1">
      <alignment horizontal="left" vertical="center"/>
    </xf>
    <xf numFmtId="44" fontId="29" fillId="0" borderId="26" xfId="0" applyNumberFormat="1" applyFont="1" applyBorder="1" applyAlignment="1" applyProtection="1">
      <alignment horizontal="center" vertical="center"/>
      <protection locked="0"/>
    </xf>
    <xf numFmtId="44" fontId="29" fillId="0" borderId="49" xfId="0" applyNumberFormat="1" applyFont="1" applyBorder="1" applyAlignment="1" applyProtection="1">
      <alignment horizontal="center" vertical="center"/>
      <protection locked="0"/>
    </xf>
    <xf numFmtId="0" fontId="29" fillId="0" borderId="20" xfId="0" applyFont="1" applyBorder="1" applyAlignment="1">
      <alignment horizontal="left" vertical="center" wrapText="1"/>
    </xf>
    <xf numFmtId="0" fontId="29" fillId="0" borderId="16" xfId="0" applyFont="1" applyBorder="1" applyAlignment="1">
      <alignment horizontal="left" vertical="center" wrapText="1"/>
    </xf>
    <xf numFmtId="0" fontId="29" fillId="0" borderId="21" xfId="0" applyFont="1" applyBorder="1" applyAlignment="1">
      <alignment horizontal="left" vertical="center" wrapText="1"/>
    </xf>
    <xf numFmtId="0" fontId="32" fillId="4" borderId="18"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4" xfId="0" applyFont="1" applyFill="1" applyBorder="1" applyAlignment="1">
      <alignment horizontal="center" vertical="center" wrapText="1"/>
    </xf>
    <xf numFmtId="0" fontId="36" fillId="0" borderId="18" xfId="0" applyFont="1" applyBorder="1" applyAlignment="1">
      <alignment horizontal="right" vertical="center"/>
    </xf>
    <xf numFmtId="0" fontId="36" fillId="0" borderId="17" xfId="0" applyFont="1" applyBorder="1" applyAlignment="1">
      <alignment horizontal="right" vertical="center"/>
    </xf>
    <xf numFmtId="0" fontId="29" fillId="0" borderId="38" xfId="0" applyFont="1" applyBorder="1" applyAlignment="1">
      <alignment horizontal="center" vertical="center"/>
    </xf>
    <xf numFmtId="0" fontId="29" fillId="0" borderId="26" xfId="0" applyFont="1" applyBorder="1" applyAlignment="1">
      <alignment horizontal="center" vertical="center"/>
    </xf>
    <xf numFmtId="0" fontId="29" fillId="0" borderId="42"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33" xfId="0" applyFont="1" applyBorder="1" applyAlignment="1">
      <alignment horizontal="center" vertical="center"/>
    </xf>
    <xf numFmtId="0" fontId="29" fillId="0" borderId="3" xfId="0" applyFont="1" applyBorder="1" applyAlignment="1">
      <alignment horizontal="right" vertical="center"/>
    </xf>
    <xf numFmtId="0" fontId="29" fillId="0" borderId="0" xfId="0" applyFont="1" applyAlignment="1">
      <alignment horizontal="right" vertical="center"/>
    </xf>
    <xf numFmtId="0" fontId="27" fillId="0" borderId="27" xfId="0" applyFont="1" applyBorder="1" applyAlignment="1" applyProtection="1">
      <alignment horizontal="center" vertical="center" wrapText="1"/>
      <protection locked="0"/>
    </xf>
    <xf numFmtId="0" fontId="27" fillId="0" borderId="31"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27" fillId="0" borderId="41"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9" fillId="0" borderId="41" xfId="0" applyFont="1" applyBorder="1" applyAlignment="1">
      <alignment horizontal="center" vertical="center"/>
    </xf>
    <xf numFmtId="0" fontId="29" fillId="0" borderId="52" xfId="0" applyFont="1" applyBorder="1" applyAlignment="1">
      <alignment horizontal="center" vertical="center"/>
    </xf>
    <xf numFmtId="0" fontId="29" fillId="0" borderId="48" xfId="0" applyFont="1" applyBorder="1" applyAlignment="1">
      <alignment horizontal="center" vertical="center"/>
    </xf>
    <xf numFmtId="0" fontId="29" fillId="0" borderId="27" xfId="0" applyFont="1" applyBorder="1" applyAlignment="1">
      <alignment horizontal="left" vertical="center" wrapText="1"/>
    </xf>
    <xf numFmtId="0" fontId="29" fillId="0" borderId="8" xfId="0" applyFont="1" applyBorder="1" applyAlignment="1">
      <alignment horizontal="left" vertical="center" wrapText="1"/>
    </xf>
    <xf numFmtId="0" fontId="29" fillId="0" borderId="31" xfId="0" applyFont="1" applyBorder="1" applyAlignment="1">
      <alignment horizontal="left" vertical="center" wrapText="1"/>
    </xf>
    <xf numFmtId="0" fontId="29" fillId="0" borderId="34" xfId="0" applyFont="1" applyBorder="1" applyAlignment="1">
      <alignment horizontal="left" vertical="center" wrapText="1"/>
    </xf>
    <xf numFmtId="0" fontId="29" fillId="0" borderId="11" xfId="0" applyFont="1" applyBorder="1" applyAlignment="1">
      <alignment horizontal="left" vertical="center" wrapText="1"/>
    </xf>
    <xf numFmtId="0" fontId="29" fillId="0" borderId="15" xfId="0" applyFont="1" applyBorder="1" applyAlignment="1">
      <alignment horizontal="left" vertical="center" wrapText="1"/>
    </xf>
    <xf numFmtId="44" fontId="29" fillId="0" borderId="27" xfId="0" applyNumberFormat="1" applyFont="1" applyBorder="1" applyAlignment="1" applyProtection="1">
      <alignment horizontal="center" vertical="center"/>
      <protection locked="0"/>
    </xf>
    <xf numFmtId="44" fontId="29" fillId="0" borderId="31" xfId="0" applyNumberFormat="1" applyFont="1" applyBorder="1" applyAlignment="1" applyProtection="1">
      <alignment horizontal="center" vertical="center"/>
      <protection locked="0"/>
    </xf>
    <xf numFmtId="44" fontId="29" fillId="0" borderId="34" xfId="0" applyNumberFormat="1" applyFont="1" applyBorder="1" applyAlignment="1" applyProtection="1">
      <alignment horizontal="center" vertical="center"/>
      <protection locked="0"/>
    </xf>
    <xf numFmtId="44" fontId="29" fillId="0" borderId="15" xfId="0" applyNumberFormat="1" applyFont="1" applyBorder="1" applyAlignment="1" applyProtection="1">
      <alignment horizontal="center" vertical="center"/>
      <protection locked="0"/>
    </xf>
    <xf numFmtId="44" fontId="29" fillId="0" borderId="23" xfId="0" applyNumberFormat="1" applyFont="1" applyBorder="1" applyAlignment="1" applyProtection="1">
      <alignment horizontal="center" vertical="center"/>
      <protection locked="0"/>
    </xf>
    <xf numFmtId="44" fontId="29" fillId="0" borderId="12" xfId="0" applyNumberFormat="1" applyFont="1" applyBorder="1" applyAlignment="1" applyProtection="1">
      <alignment horizontal="center" vertical="center"/>
      <protection locked="0"/>
    </xf>
    <xf numFmtId="44" fontId="36" fillId="7" borderId="1" xfId="0" applyNumberFormat="1" applyFont="1" applyFill="1" applyBorder="1" applyAlignment="1" applyProtection="1">
      <alignment horizontal="center" vertical="center"/>
      <protection hidden="1"/>
    </xf>
    <xf numFmtId="44" fontId="36" fillId="7" borderId="51" xfId="0" applyNumberFormat="1" applyFont="1" applyFill="1" applyBorder="1" applyAlignment="1" applyProtection="1">
      <alignment horizontal="center" vertical="center"/>
      <protection hidden="1"/>
    </xf>
    <xf numFmtId="44" fontId="29" fillId="0" borderId="20" xfId="0" applyNumberFormat="1" applyFont="1" applyBorder="1" applyAlignment="1" applyProtection="1">
      <alignment horizontal="left" vertical="center"/>
      <protection locked="0"/>
    </xf>
    <xf numFmtId="44" fontId="29" fillId="0" borderId="21" xfId="0" applyNumberFormat="1" applyFont="1" applyBorder="1" applyAlignment="1" applyProtection="1">
      <alignment horizontal="left" vertical="center"/>
      <protection locked="0"/>
    </xf>
    <xf numFmtId="44" fontId="29" fillId="0" borderId="24" xfId="0" applyNumberFormat="1" applyFont="1" applyBorder="1" applyAlignment="1" applyProtection="1">
      <alignment horizontal="left" vertical="center"/>
      <protection locked="0"/>
    </xf>
    <xf numFmtId="0" fontId="29" fillId="0" borderId="28" xfId="0" applyFont="1" applyBorder="1" applyAlignment="1">
      <alignment horizontal="left" vertical="center"/>
    </xf>
    <xf numFmtId="0" fontId="29" fillId="0" borderId="29" xfId="0" applyFont="1" applyBorder="1" applyAlignment="1">
      <alignment horizontal="left" vertical="center"/>
    </xf>
    <xf numFmtId="0" fontId="29" fillId="0" borderId="45" xfId="0" applyFont="1" applyBorder="1" applyAlignment="1">
      <alignment horizontal="left" vertical="center"/>
    </xf>
    <xf numFmtId="44" fontId="36" fillId="7" borderId="31" xfId="0" applyNumberFormat="1" applyFont="1" applyFill="1" applyBorder="1" applyAlignment="1" applyProtection="1">
      <alignment horizontal="center" vertical="center"/>
      <protection hidden="1"/>
    </xf>
    <xf numFmtId="44" fontId="36" fillId="7" borderId="25" xfId="0" applyNumberFormat="1" applyFont="1" applyFill="1" applyBorder="1" applyAlignment="1" applyProtection="1">
      <alignment horizontal="center" vertical="center"/>
      <protection hidden="1"/>
    </xf>
    <xf numFmtId="44" fontId="36" fillId="7" borderId="53" xfId="0" applyNumberFormat="1" applyFont="1" applyFill="1" applyBorder="1" applyAlignment="1" applyProtection="1">
      <alignment horizontal="center" vertical="center"/>
      <protection hidden="1"/>
    </xf>
    <xf numFmtId="0" fontId="36" fillId="7" borderId="1" xfId="0" applyFont="1" applyFill="1" applyBorder="1" applyAlignment="1" applyProtection="1">
      <alignment horizontal="center" vertical="center"/>
      <protection hidden="1"/>
    </xf>
    <xf numFmtId="44" fontId="36" fillId="7" borderId="20" xfId="0" applyNumberFormat="1" applyFont="1" applyFill="1" applyBorder="1" applyAlignment="1" applyProtection="1">
      <alignment horizontal="center" vertical="center"/>
      <protection hidden="1"/>
    </xf>
    <xf numFmtId="44" fontId="36" fillId="7" borderId="21" xfId="0" applyNumberFormat="1" applyFont="1" applyFill="1" applyBorder="1" applyAlignment="1" applyProtection="1">
      <alignment horizontal="center" vertical="center"/>
      <protection hidden="1"/>
    </xf>
    <xf numFmtId="44" fontId="36" fillId="7" borderId="24" xfId="0" applyNumberFormat="1" applyFont="1" applyFill="1" applyBorder="1" applyAlignment="1" applyProtection="1">
      <alignment horizontal="center" vertical="center"/>
      <protection hidden="1"/>
    </xf>
    <xf numFmtId="0" fontId="29" fillId="4" borderId="18"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0" borderId="50" xfId="0" applyFont="1" applyBorder="1" applyAlignment="1">
      <alignment horizontal="center" vertical="center"/>
    </xf>
    <xf numFmtId="0" fontId="29" fillId="0" borderId="54" xfId="0" applyFont="1" applyBorder="1" applyAlignment="1">
      <alignment horizontal="left" vertical="center" wrapText="1"/>
    </xf>
    <xf numFmtId="0" fontId="29" fillId="0" borderId="17" xfId="0" applyFont="1" applyBorder="1" applyAlignment="1">
      <alignment horizontal="left" vertical="center" wrapText="1"/>
    </xf>
    <xf numFmtId="0" fontId="29" fillId="0" borderId="55" xfId="0" applyFont="1" applyBorder="1" applyAlignment="1">
      <alignment horizontal="left" vertical="center"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44" fontId="29" fillId="0" borderId="20" xfId="0" applyNumberFormat="1" applyFont="1" applyBorder="1" applyAlignment="1" applyProtection="1">
      <alignment horizontal="center" vertical="center"/>
      <protection locked="0"/>
    </xf>
    <xf numFmtId="9" fontId="29" fillId="7" borderId="27" xfId="0" applyNumberFormat="1" applyFont="1" applyFill="1" applyBorder="1" applyAlignment="1" applyProtection="1">
      <alignment horizontal="center" vertical="center"/>
      <protection hidden="1"/>
    </xf>
    <xf numFmtId="9" fontId="29" fillId="7" borderId="31" xfId="0" applyNumberFormat="1" applyFont="1" applyFill="1" applyBorder="1" applyAlignment="1" applyProtection="1">
      <alignment horizontal="center" vertical="center"/>
      <protection hidden="1"/>
    </xf>
    <xf numFmtId="9" fontId="29" fillId="7" borderId="13" xfId="0" applyNumberFormat="1" applyFont="1" applyFill="1" applyBorder="1" applyAlignment="1" applyProtection="1">
      <alignment horizontal="center" vertical="center"/>
      <protection hidden="1"/>
    </xf>
    <xf numFmtId="9" fontId="29" fillId="7" borderId="14" xfId="0" applyNumberFormat="1" applyFont="1" applyFill="1" applyBorder="1" applyAlignment="1" applyProtection="1">
      <alignment horizontal="center" vertical="center"/>
      <protection hidden="1"/>
    </xf>
    <xf numFmtId="9" fontId="29" fillId="7" borderId="34" xfId="0" applyNumberFormat="1" applyFont="1" applyFill="1" applyBorder="1" applyAlignment="1" applyProtection="1">
      <alignment horizontal="center" vertical="center"/>
      <protection hidden="1"/>
    </xf>
    <xf numFmtId="9" fontId="29" fillId="7" borderId="15" xfId="0" applyNumberFormat="1" applyFont="1" applyFill="1" applyBorder="1" applyAlignment="1" applyProtection="1">
      <alignment horizontal="center" vertical="center"/>
      <protection hidden="1"/>
    </xf>
    <xf numFmtId="0" fontId="29" fillId="7" borderId="23" xfId="0" applyFont="1" applyFill="1" applyBorder="1" applyAlignment="1" applyProtection="1">
      <alignment horizontal="center" vertical="center"/>
      <protection hidden="1"/>
    </xf>
    <xf numFmtId="0" fontId="29" fillId="7" borderId="13" xfId="0" applyFont="1" applyFill="1" applyBorder="1" applyAlignment="1" applyProtection="1">
      <alignment horizontal="center" vertical="center"/>
      <protection hidden="1"/>
    </xf>
    <xf numFmtId="0" fontId="29" fillId="7" borderId="4" xfId="0" applyFont="1" applyFill="1" applyBorder="1" applyAlignment="1" applyProtection="1">
      <alignment horizontal="center" vertical="center"/>
      <protection hidden="1"/>
    </xf>
    <xf numFmtId="0" fontId="29" fillId="7" borderId="34" xfId="0" applyFont="1" applyFill="1" applyBorder="1" applyAlignment="1" applyProtection="1">
      <alignment horizontal="center" vertical="center"/>
      <protection hidden="1"/>
    </xf>
    <xf numFmtId="0" fontId="29" fillId="7" borderId="12" xfId="0" applyFont="1" applyFill="1" applyBorder="1" applyAlignment="1" applyProtection="1">
      <alignment horizontal="center" vertical="center"/>
      <protection hidden="1"/>
    </xf>
    <xf numFmtId="44" fontId="36" fillId="7" borderId="27" xfId="0" applyNumberFormat="1" applyFont="1" applyFill="1" applyBorder="1" applyAlignment="1" applyProtection="1">
      <alignment horizontal="center" vertical="center"/>
      <protection hidden="1"/>
    </xf>
    <xf numFmtId="0" fontId="29" fillId="0" borderId="1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5" xfId="0" applyFont="1" applyBorder="1" applyAlignment="1">
      <alignment horizontal="center" vertical="center" wrapText="1"/>
    </xf>
    <xf numFmtId="44" fontId="29" fillId="0" borderId="54" xfId="0" applyNumberFormat="1" applyFont="1" applyBorder="1" applyAlignment="1" applyProtection="1">
      <alignment horizontal="center" vertical="center"/>
      <protection locked="0"/>
    </xf>
    <xf numFmtId="44" fontId="29" fillId="0" borderId="55" xfId="0" applyNumberFormat="1" applyFont="1" applyBorder="1" applyAlignment="1" applyProtection="1">
      <alignment horizontal="center" vertical="center"/>
      <protection locked="0"/>
    </xf>
    <xf numFmtId="44" fontId="29" fillId="0" borderId="13" xfId="0" applyNumberFormat="1" applyFont="1" applyBorder="1" applyAlignment="1" applyProtection="1">
      <alignment horizontal="center" vertical="center"/>
      <protection locked="0"/>
    </xf>
    <xf numFmtId="44" fontId="29" fillId="0" borderId="14" xfId="0" applyNumberFormat="1" applyFont="1" applyBorder="1" applyAlignment="1" applyProtection="1">
      <alignment horizontal="center" vertical="center"/>
      <protection locked="0"/>
    </xf>
    <xf numFmtId="44" fontId="29" fillId="0" borderId="19" xfId="0" applyNumberFormat="1" applyFont="1" applyBorder="1" applyAlignment="1" applyProtection="1">
      <alignment horizontal="center" vertical="center"/>
      <protection locked="0"/>
    </xf>
    <xf numFmtId="44" fontId="29" fillId="0" borderId="4" xfId="0" applyNumberFormat="1" applyFont="1" applyBorder="1" applyAlignment="1" applyProtection="1">
      <alignment horizontal="center" vertical="center"/>
      <protection locked="0"/>
    </xf>
    <xf numFmtId="44" fontId="29" fillId="0" borderId="25" xfId="0" applyNumberFormat="1" applyFont="1" applyBorder="1" applyAlignment="1" applyProtection="1">
      <alignment horizontal="center" vertical="center"/>
      <protection locked="0"/>
    </xf>
    <xf numFmtId="44" fontId="29" fillId="0" borderId="53" xfId="0" applyNumberFormat="1" applyFont="1" applyBorder="1" applyAlignment="1" applyProtection="1">
      <alignment horizontal="center" vertical="center"/>
      <protection locked="0"/>
    </xf>
    <xf numFmtId="0" fontId="29" fillId="0" borderId="48" xfId="0" applyFont="1" applyBorder="1" applyAlignment="1">
      <alignment horizontal="center" vertical="center" wrapText="1"/>
    </xf>
    <xf numFmtId="0" fontId="29" fillId="0" borderId="9" xfId="0" applyFont="1" applyBorder="1" applyAlignment="1">
      <alignment horizontal="center" vertical="center"/>
    </xf>
    <xf numFmtId="0" fontId="29" fillId="0" borderId="1" xfId="0" applyFont="1" applyBorder="1" applyAlignment="1">
      <alignment horizontal="center" vertical="center"/>
    </xf>
    <xf numFmtId="0" fontId="29" fillId="0" borderId="9" xfId="0" applyFont="1" applyBorder="1" applyAlignment="1">
      <alignment horizontal="left" vertical="center" wrapText="1"/>
    </xf>
    <xf numFmtId="0" fontId="29" fillId="0" borderId="1" xfId="0" applyFont="1" applyBorder="1" applyAlignment="1">
      <alignment horizontal="left" vertical="center" wrapText="1"/>
    </xf>
    <xf numFmtId="0" fontId="29" fillId="0" borderId="9"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6" xfId="0" applyFont="1" applyBorder="1" applyAlignment="1">
      <alignment horizontal="center" vertical="center"/>
    </xf>
    <xf numFmtId="0" fontId="29" fillId="0" borderId="46" xfId="0" applyFont="1" applyBorder="1" applyAlignment="1">
      <alignment horizontal="center" vertical="center"/>
    </xf>
    <xf numFmtId="0" fontId="29" fillId="0" borderId="46" xfId="0" applyFont="1" applyBorder="1" applyAlignment="1">
      <alignment horizontal="left"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1" xfId="0" applyFont="1" applyBorder="1" applyAlignment="1">
      <alignment horizontal="center" vertical="center" wrapText="1"/>
    </xf>
    <xf numFmtId="44" fontId="29" fillId="0" borderId="43" xfId="0" applyNumberFormat="1" applyFont="1" applyBorder="1" applyAlignment="1" applyProtection="1">
      <alignment horizontal="center" vertical="center"/>
      <protection locked="0"/>
    </xf>
    <xf numFmtId="44" fontId="29" fillId="0" borderId="41" xfId="0" applyNumberFormat="1" applyFont="1" applyBorder="1" applyAlignment="1" applyProtection="1">
      <alignment horizontal="center" vertical="center"/>
      <protection locked="0"/>
    </xf>
    <xf numFmtId="44" fontId="29" fillId="0" borderId="7" xfId="0" applyNumberFormat="1" applyFont="1" applyBorder="1" applyAlignment="1" applyProtection="1">
      <alignment horizontal="center" vertical="center"/>
      <protection locked="0"/>
    </xf>
    <xf numFmtId="0" fontId="20" fillId="4" borderId="4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49" xfId="0" applyFont="1" applyFill="1" applyBorder="1" applyAlignment="1">
      <alignment horizontal="center" vertical="center"/>
    </xf>
    <xf numFmtId="0" fontId="0" fillId="0" borderId="5" xfId="0" applyBorder="1" applyAlignment="1">
      <alignment horizontal="center" vertical="top"/>
    </xf>
    <xf numFmtId="0" fontId="29" fillId="0" borderId="51" xfId="0" applyFont="1" applyBorder="1" applyAlignment="1">
      <alignment horizontal="left" vertical="center" wrapText="1"/>
    </xf>
    <xf numFmtId="0" fontId="29" fillId="0" borderId="47" xfId="0" applyFont="1" applyBorder="1" applyAlignment="1">
      <alignment horizontal="left" vertical="center" wrapText="1"/>
    </xf>
    <xf numFmtId="44" fontId="29" fillId="0" borderId="21" xfId="0" applyNumberFormat="1" applyFont="1" applyBorder="1" applyAlignment="1" applyProtection="1">
      <alignment horizontal="center" vertical="center"/>
      <protection locked="0"/>
    </xf>
    <xf numFmtId="44" fontId="29" fillId="0" borderId="24" xfId="0" applyNumberFormat="1" applyFont="1" applyBorder="1" applyAlignment="1" applyProtection="1">
      <alignment horizontal="center" vertical="center"/>
      <protection locked="0"/>
    </xf>
    <xf numFmtId="0" fontId="20" fillId="4" borderId="18"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9" fillId="0" borderId="58" xfId="0" applyFont="1" applyBorder="1" applyAlignment="1">
      <alignment horizontal="center" vertical="center" wrapText="1"/>
    </xf>
    <xf numFmtId="44" fontId="29" fillId="0" borderId="17" xfId="0" applyNumberFormat="1" applyFont="1" applyBorder="1" applyAlignment="1" applyProtection="1">
      <alignment horizontal="center" vertical="center"/>
      <protection locked="0"/>
    </xf>
    <xf numFmtId="44" fontId="29" fillId="0" borderId="0" xfId="0" applyNumberFormat="1" applyFont="1" applyAlignment="1" applyProtection="1">
      <alignment horizontal="center" vertical="center"/>
      <protection locked="0"/>
    </xf>
    <xf numFmtId="0" fontId="29" fillId="0" borderId="59"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 xfId="0" applyFont="1" applyBorder="1" applyAlignment="1">
      <alignment horizontal="left" vertical="center" wrapText="1"/>
    </xf>
    <xf numFmtId="0" fontId="29" fillId="0" borderId="41" xfId="0" applyFont="1" applyBorder="1" applyAlignment="1">
      <alignment horizontal="left" vertical="center" wrapText="1"/>
    </xf>
    <xf numFmtId="44" fontId="29" fillId="0" borderId="8" xfId="0" applyNumberFormat="1" applyFont="1" applyBorder="1" applyAlignment="1" applyProtection="1">
      <alignment horizontal="center" vertical="center"/>
      <protection locked="0"/>
    </xf>
    <xf numFmtId="44" fontId="29" fillId="0" borderId="5" xfId="0" applyNumberFormat="1" applyFont="1" applyBorder="1" applyAlignment="1" applyProtection="1">
      <alignment horizontal="center" vertical="center"/>
      <protection locked="0"/>
    </xf>
    <xf numFmtId="0" fontId="20" fillId="4" borderId="61"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63" xfId="0" applyFont="1" applyFill="1" applyBorder="1" applyAlignment="1">
      <alignment horizontal="center" vertical="center"/>
    </xf>
    <xf numFmtId="0" fontId="20" fillId="4" borderId="64" xfId="0" applyFont="1" applyFill="1" applyBorder="1" applyAlignment="1">
      <alignment horizontal="center" vertical="center"/>
    </xf>
    <xf numFmtId="44" fontId="36" fillId="7" borderId="46" xfId="0" applyNumberFormat="1" applyFont="1" applyFill="1" applyBorder="1" applyAlignment="1" applyProtection="1">
      <alignment horizontal="center" vertical="center"/>
      <protection hidden="1"/>
    </xf>
    <xf numFmtId="44" fontId="36" fillId="7" borderId="47" xfId="0" applyNumberFormat="1" applyFont="1" applyFill="1" applyBorder="1" applyAlignment="1" applyProtection="1">
      <alignment horizontal="center" vertical="center"/>
      <protection hidden="1"/>
    </xf>
    <xf numFmtId="0" fontId="29" fillId="0" borderId="54" xfId="0" applyFont="1" applyBorder="1" applyAlignment="1">
      <alignment vertical="center" wrapText="1"/>
    </xf>
    <xf numFmtId="0" fontId="29" fillId="0" borderId="17" xfId="0" applyFont="1" applyBorder="1" applyAlignment="1">
      <alignment vertical="center" wrapText="1"/>
    </xf>
    <xf numFmtId="0" fontId="29" fillId="0" borderId="55" xfId="0" applyFont="1" applyBorder="1" applyAlignment="1">
      <alignment vertical="center" wrapText="1"/>
    </xf>
    <xf numFmtId="0" fontId="29" fillId="0" borderId="34" xfId="0" applyFont="1" applyBorder="1" applyAlignment="1">
      <alignment vertical="center" wrapText="1"/>
    </xf>
    <xf numFmtId="0" fontId="29" fillId="0" borderId="11" xfId="0" applyFont="1" applyBorder="1" applyAlignment="1">
      <alignment vertical="center" wrapText="1"/>
    </xf>
    <xf numFmtId="0" fontId="29" fillId="0" borderId="15" xfId="0" applyFont="1" applyBorder="1" applyAlignment="1">
      <alignment vertical="center" wrapText="1"/>
    </xf>
    <xf numFmtId="0" fontId="29" fillId="0" borderId="34" xfId="0" applyFont="1" applyBorder="1" applyAlignment="1">
      <alignment horizontal="center" vertical="center"/>
    </xf>
    <xf numFmtId="0" fontId="29" fillId="0" borderId="20" xfId="0" applyFont="1" applyBorder="1" applyAlignment="1">
      <alignment horizontal="center" vertical="center"/>
    </xf>
    <xf numFmtId="0" fontId="29" fillId="0" borderId="6" xfId="0" applyFont="1" applyBorder="1" applyAlignment="1">
      <alignment horizontal="right" vertical="center"/>
    </xf>
    <xf numFmtId="0" fontId="29" fillId="0" borderId="5" xfId="0" applyFont="1" applyBorder="1" applyAlignment="1">
      <alignment horizontal="right" vertical="center"/>
    </xf>
    <xf numFmtId="0" fontId="29" fillId="0" borderId="41" xfId="0" applyFont="1" applyBorder="1" applyAlignment="1">
      <alignment horizontal="right" vertical="center"/>
    </xf>
    <xf numFmtId="0" fontId="29" fillId="0" borderId="42" xfId="0" applyFont="1" applyBorder="1" applyAlignment="1" applyProtection="1">
      <alignment horizontal="center" vertical="center"/>
      <protection locked="0"/>
    </xf>
    <xf numFmtId="0" fontId="29" fillId="0" borderId="43"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32" fillId="4" borderId="6"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29" fillId="0" borderId="18" xfId="0" applyFont="1" applyBorder="1" applyAlignment="1">
      <alignment horizontal="right" vertical="center"/>
    </xf>
    <xf numFmtId="0" fontId="29" fillId="0" borderId="17" xfId="0" applyFont="1" applyBorder="1" applyAlignment="1">
      <alignment horizontal="right" vertical="center"/>
    </xf>
    <xf numFmtId="0" fontId="36" fillId="0" borderId="54" xfId="0" applyFont="1" applyBorder="1" applyAlignment="1">
      <alignment horizontal="center" vertical="center"/>
    </xf>
    <xf numFmtId="0" fontId="36" fillId="0" borderId="17"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23"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14" xfId="0" applyFont="1" applyBorder="1" applyAlignment="1">
      <alignment horizontal="center" vertical="center"/>
    </xf>
    <xf numFmtId="0" fontId="27" fillId="0" borderId="1" xfId="0" applyFont="1" applyBorder="1" applyAlignment="1">
      <alignment horizontal="center" vertical="center" wrapText="1"/>
    </xf>
    <xf numFmtId="0" fontId="27" fillId="0" borderId="51" xfId="0" applyFont="1" applyBorder="1" applyAlignment="1">
      <alignment horizontal="center" vertical="center" wrapText="1"/>
    </xf>
    <xf numFmtId="0" fontId="29" fillId="0" borderId="1" xfId="0" applyFont="1" applyBorder="1" applyAlignment="1">
      <alignment horizontal="left" vertical="center"/>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29" fillId="0" borderId="38" xfId="0" quotePrefix="1" applyFont="1" applyBorder="1" applyAlignment="1">
      <alignment horizontal="center" vertical="center"/>
    </xf>
    <xf numFmtId="0" fontId="29" fillId="0" borderId="26" xfId="0" quotePrefix="1" applyFont="1" applyBorder="1" applyAlignment="1">
      <alignment horizontal="center" vertical="center"/>
    </xf>
    <xf numFmtId="0" fontId="29" fillId="0" borderId="9" xfId="0" quotePrefix="1" applyFont="1" applyBorder="1" applyAlignment="1">
      <alignment horizontal="center" vertical="center"/>
    </xf>
    <xf numFmtId="0" fontId="29" fillId="0" borderId="20" xfId="0" applyFont="1" applyBorder="1" applyAlignment="1">
      <alignment vertical="center"/>
    </xf>
    <xf numFmtId="0" fontId="29" fillId="0" borderId="16" xfId="0" applyFont="1" applyBorder="1" applyAlignment="1">
      <alignment vertical="center"/>
    </xf>
    <xf numFmtId="0" fontId="29" fillId="0" borderId="21" xfId="0" applyFont="1" applyBorder="1" applyAlignment="1">
      <alignment vertical="center"/>
    </xf>
    <xf numFmtId="0" fontId="29" fillId="0" borderId="25" xfId="0" quotePrefix="1" applyFont="1" applyBorder="1" applyAlignment="1">
      <alignment horizontal="center" vertical="center"/>
    </xf>
    <xf numFmtId="44" fontId="29" fillId="0" borderId="11" xfId="0" applyNumberFormat="1" applyFont="1" applyBorder="1" applyAlignment="1" applyProtection="1">
      <alignment horizontal="center" vertical="center"/>
      <protection locked="0"/>
    </xf>
    <xf numFmtId="0" fontId="29" fillId="7" borderId="8" xfId="0" applyFont="1" applyFill="1" applyBorder="1" applyAlignment="1" applyProtection="1">
      <alignment horizontal="center" vertical="center"/>
      <protection hidden="1"/>
    </xf>
    <xf numFmtId="0" fontId="29" fillId="7" borderId="0" xfId="0" applyFont="1" applyFill="1" applyAlignment="1" applyProtection="1">
      <alignment horizontal="center" vertical="center"/>
      <protection hidden="1"/>
    </xf>
    <xf numFmtId="0" fontId="29" fillId="7" borderId="11" xfId="0" applyFont="1" applyFill="1" applyBorder="1" applyAlignment="1" applyProtection="1">
      <alignment horizontal="center" vertical="center"/>
      <protection hidden="1"/>
    </xf>
    <xf numFmtId="0" fontId="29" fillId="0" borderId="25" xfId="0" applyFont="1" applyBorder="1" applyAlignment="1">
      <alignment horizontal="left" vertical="center"/>
    </xf>
    <xf numFmtId="0" fontId="29" fillId="0" borderId="27" xfId="0" applyFont="1" applyBorder="1" applyAlignment="1">
      <alignment horizontal="left" vertical="center"/>
    </xf>
    <xf numFmtId="0" fontId="29" fillId="0" borderId="8" xfId="0" applyFont="1" applyBorder="1" applyAlignment="1">
      <alignment horizontal="left" vertical="center"/>
    </xf>
    <xf numFmtId="0" fontId="29" fillId="0" borderId="31" xfId="0" applyFont="1" applyBorder="1" applyAlignment="1">
      <alignment horizontal="left" vertical="center"/>
    </xf>
    <xf numFmtId="44" fontId="36" fillId="7" borderId="28" xfId="0" applyNumberFormat="1" applyFont="1" applyFill="1" applyBorder="1" applyAlignment="1" applyProtection="1">
      <alignment horizontal="center" vertical="center"/>
      <protection hidden="1"/>
    </xf>
    <xf numFmtId="44" fontId="36" fillId="7" borderId="29" xfId="0" applyNumberFormat="1" applyFont="1" applyFill="1" applyBorder="1" applyAlignment="1" applyProtection="1">
      <alignment horizontal="center" vertical="center"/>
      <protection hidden="1"/>
    </xf>
    <xf numFmtId="44" fontId="36" fillId="7" borderId="30" xfId="0" applyNumberFormat="1" applyFont="1" applyFill="1" applyBorder="1" applyAlignment="1" applyProtection="1">
      <alignment horizontal="center" vertical="center"/>
      <protection hidden="1"/>
    </xf>
    <xf numFmtId="0" fontId="29" fillId="0" borderId="25" xfId="0" applyFont="1" applyBorder="1" applyAlignment="1">
      <alignment horizontal="center" vertical="center"/>
    </xf>
    <xf numFmtId="44" fontId="29" fillId="7" borderId="27" xfId="0" applyNumberFormat="1" applyFont="1" applyFill="1" applyBorder="1" applyAlignment="1" applyProtection="1">
      <alignment horizontal="center" vertical="center"/>
      <protection hidden="1"/>
    </xf>
    <xf numFmtId="44" fontId="29" fillId="7" borderId="8" xfId="0" applyNumberFormat="1" applyFont="1" applyFill="1" applyBorder="1" applyAlignment="1" applyProtection="1">
      <alignment horizontal="center" vertical="center"/>
      <protection hidden="1"/>
    </xf>
    <xf numFmtId="44" fontId="29" fillId="7" borderId="23" xfId="0" applyNumberFormat="1" applyFont="1" applyFill="1" applyBorder="1" applyAlignment="1" applyProtection="1">
      <alignment horizontal="center" vertical="center"/>
      <protection hidden="1"/>
    </xf>
    <xf numFmtId="44" fontId="29" fillId="7" borderId="13" xfId="0" applyNumberFormat="1" applyFont="1" applyFill="1" applyBorder="1" applyAlignment="1" applyProtection="1">
      <alignment horizontal="center" vertical="center"/>
      <protection hidden="1"/>
    </xf>
    <xf numFmtId="44" fontId="29" fillId="7" borderId="0" xfId="0" applyNumberFormat="1" applyFont="1" applyFill="1" applyAlignment="1" applyProtection="1">
      <alignment horizontal="center" vertical="center"/>
      <protection hidden="1"/>
    </xf>
    <xf numFmtId="44" fontId="29" fillId="7" borderId="4" xfId="0" applyNumberFormat="1" applyFont="1" applyFill="1" applyBorder="1" applyAlignment="1" applyProtection="1">
      <alignment horizontal="center" vertical="center"/>
      <protection hidden="1"/>
    </xf>
    <xf numFmtId="44" fontId="29" fillId="7" borderId="34" xfId="0" applyNumberFormat="1" applyFont="1" applyFill="1" applyBorder="1" applyAlignment="1" applyProtection="1">
      <alignment horizontal="center" vertical="center"/>
      <protection hidden="1"/>
    </xf>
    <xf numFmtId="44" fontId="29" fillId="7" borderId="11" xfId="0" applyNumberFormat="1" applyFont="1" applyFill="1" applyBorder="1" applyAlignment="1" applyProtection="1">
      <alignment horizontal="center" vertical="center"/>
      <protection hidden="1"/>
    </xf>
    <xf numFmtId="44" fontId="29" fillId="7" borderId="12" xfId="0" applyNumberFormat="1" applyFont="1" applyFill="1" applyBorder="1" applyAlignment="1" applyProtection="1">
      <alignment horizontal="center" vertical="center"/>
      <protection hidden="1"/>
    </xf>
    <xf numFmtId="0" fontId="29" fillId="0" borderId="49" xfId="0" applyFont="1" applyBorder="1" applyAlignment="1">
      <alignment horizontal="left" vertical="center" wrapText="1"/>
    </xf>
    <xf numFmtId="0" fontId="27" fillId="0" borderId="1"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9" fillId="0" borderId="56" xfId="0" applyFont="1" applyBorder="1" applyAlignment="1">
      <alignment horizontal="right" vertical="center"/>
    </xf>
    <xf numFmtId="0" fontId="29" fillId="0" borderId="46" xfId="0" applyFont="1" applyBorder="1" applyAlignment="1">
      <alignment horizontal="right" vertical="center"/>
    </xf>
    <xf numFmtId="0" fontId="29" fillId="0" borderId="28" xfId="0" applyFont="1" applyBorder="1" applyAlignment="1">
      <alignment horizontal="right" vertical="center"/>
    </xf>
    <xf numFmtId="0" fontId="27" fillId="0" borderId="46" xfId="0" applyFont="1" applyBorder="1" applyAlignment="1" applyProtection="1">
      <alignment horizontal="center" vertical="center" wrapText="1"/>
      <protection locked="0"/>
    </xf>
    <xf numFmtId="0" fontId="27" fillId="0" borderId="47" xfId="0" applyFont="1" applyBorder="1" applyAlignment="1" applyProtection="1">
      <alignment horizontal="center" vertical="center" wrapText="1"/>
      <protection locked="0"/>
    </xf>
    <xf numFmtId="0" fontId="29" fillId="0" borderId="3" xfId="0" applyFont="1" applyBorder="1" applyAlignment="1">
      <alignment horizontal="right" vertical="center" wrapText="1"/>
    </xf>
    <xf numFmtId="0" fontId="29" fillId="0" borderId="14" xfId="0" applyFont="1" applyBorder="1" applyAlignment="1">
      <alignment horizontal="right" vertical="center"/>
    </xf>
    <xf numFmtId="0" fontId="29" fillId="0" borderId="50" xfId="0" applyFont="1" applyBorder="1" applyAlignment="1">
      <alignment horizontal="right" vertical="center"/>
    </xf>
    <xf numFmtId="0" fontId="29" fillId="0" borderId="1" xfId="0" applyFont="1" applyBorder="1" applyAlignment="1">
      <alignment horizontal="right" vertical="center"/>
    </xf>
    <xf numFmtId="0" fontId="29" fillId="0" borderId="20" xfId="0" applyFont="1" applyBorder="1" applyAlignment="1">
      <alignment horizontal="right" vertical="center"/>
    </xf>
    <xf numFmtId="0" fontId="29" fillId="0" borderId="44" xfId="0" applyFont="1" applyBorder="1" applyAlignment="1">
      <alignment horizontal="right" vertical="center"/>
    </xf>
    <xf numFmtId="0" fontId="29" fillId="0" borderId="29" xfId="0" applyFont="1" applyBorder="1" applyAlignment="1">
      <alignment horizontal="right" vertical="center"/>
    </xf>
    <xf numFmtId="0" fontId="29" fillId="0" borderId="45" xfId="0" applyFont="1" applyBorder="1" applyAlignment="1">
      <alignment horizontal="right" vertical="center"/>
    </xf>
    <xf numFmtId="0" fontId="29" fillId="0" borderId="47" xfId="0" applyFont="1" applyBorder="1" applyAlignment="1" applyProtection="1">
      <alignment horizontal="center" vertical="center"/>
      <protection locked="0"/>
    </xf>
    <xf numFmtId="0" fontId="29" fillId="0" borderId="9" xfId="0" applyFont="1" applyBorder="1" applyAlignment="1">
      <alignment horizontal="left" vertical="center"/>
    </xf>
    <xf numFmtId="0" fontId="29" fillId="0" borderId="25" xfId="0" applyFont="1" applyBorder="1" applyAlignment="1">
      <alignment horizontal="left" vertical="center" wrapText="1"/>
    </xf>
    <xf numFmtId="0" fontId="40" fillId="0" borderId="18" xfId="0" applyFont="1" applyBorder="1" applyAlignment="1">
      <alignment horizontal="left" vertical="center" wrapText="1"/>
    </xf>
    <xf numFmtId="0" fontId="29" fillId="0" borderId="3" xfId="0" applyFont="1" applyBorder="1" applyAlignment="1">
      <alignment horizontal="left" vertical="center" wrapText="1"/>
    </xf>
    <xf numFmtId="0" fontId="36" fillId="0" borderId="14" xfId="0" applyFont="1" applyBorder="1" applyAlignment="1">
      <alignment horizontal="center" vertical="center" wrapText="1"/>
    </xf>
    <xf numFmtId="0" fontId="29" fillId="0" borderId="22" xfId="0" applyFont="1" applyBorder="1" applyAlignment="1">
      <alignment horizontal="left" vertical="center" wrapText="1"/>
    </xf>
    <xf numFmtId="0" fontId="36" fillId="0" borderId="31" xfId="0" applyFont="1" applyBorder="1" applyAlignment="1">
      <alignment horizontal="center" vertical="center" wrapText="1"/>
    </xf>
    <xf numFmtId="0" fontId="20" fillId="4" borderId="65"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66"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67" xfId="0" applyFont="1" applyFill="1" applyBorder="1" applyAlignment="1">
      <alignment horizontal="center" vertical="center"/>
    </xf>
    <xf numFmtId="0" fontId="20" fillId="4" borderId="51" xfId="0" applyFont="1" applyFill="1" applyBorder="1" applyAlignment="1">
      <alignment horizontal="center" vertical="center"/>
    </xf>
    <xf numFmtId="0" fontId="29" fillId="0" borderId="23" xfId="0" applyFont="1" applyBorder="1" applyAlignment="1">
      <alignment horizontal="left" vertical="center" wrapText="1"/>
    </xf>
    <xf numFmtId="0" fontId="29" fillId="0" borderId="4" xfId="0" applyFont="1" applyBorder="1" applyAlignment="1">
      <alignment horizontal="left" vertical="center" wrapText="1"/>
    </xf>
    <xf numFmtId="0" fontId="29" fillId="0" borderId="43" xfId="0" applyFont="1" applyBorder="1" applyAlignment="1">
      <alignment horizontal="left" vertical="center" wrapText="1"/>
    </xf>
    <xf numFmtId="0" fontId="29" fillId="0" borderId="7" xfId="0" applyFont="1" applyBorder="1" applyAlignment="1">
      <alignment horizontal="left" vertical="center" wrapText="1"/>
    </xf>
    <xf numFmtId="0" fontId="29" fillId="0" borderId="52" xfId="0" applyFont="1" applyBorder="1" applyAlignment="1">
      <alignment horizontal="center" vertical="center" wrapText="1"/>
    </xf>
    <xf numFmtId="0" fontId="29" fillId="0" borderId="56" xfId="0" applyFont="1" applyBorder="1" applyAlignment="1">
      <alignment horizontal="center" vertical="center" wrapText="1"/>
    </xf>
  </cellXfs>
  <cellStyles count="7">
    <cellStyle name="Comma" xfId="6" builtinId="3"/>
    <cellStyle name="Currency" xfId="4" builtinId="4"/>
    <cellStyle name="Currency 2" xfId="2" xr:uid="{00000000-0005-0000-0000-000002000000}"/>
    <cellStyle name="Hyperlink" xfId="5" builtinId="8"/>
    <cellStyle name="Normal" xfId="0" builtinId="0"/>
    <cellStyle name="Normal 2" xfId="1" xr:uid="{00000000-0005-0000-0000-000004000000}"/>
    <cellStyle name="Percent 2" xfId="3" xr:uid="{00000000-0005-0000-0000-000005000000}"/>
  </cellStyles>
  <dxfs count="154">
    <dxf>
      <font>
        <b/>
        <i val="0"/>
        <color theme="0"/>
      </font>
      <fill>
        <patternFill patternType="solid">
          <fgColor rgb="FFFF0000"/>
          <bgColor rgb="FFFF0000"/>
        </patternFill>
      </fill>
    </dxf>
    <dxf>
      <font>
        <b/>
        <i val="0"/>
        <color theme="0"/>
      </font>
      <fill>
        <patternFill>
          <bgColor rgb="FFFF0000"/>
        </patternFill>
      </fill>
    </dxf>
    <dxf>
      <font>
        <b/>
        <i val="0"/>
        <color theme="0"/>
      </font>
      <fill>
        <patternFill>
          <bgColor rgb="FFFF0000"/>
        </patternFill>
      </fill>
    </dxf>
    <dxf>
      <font>
        <color rgb="FF9C0006"/>
      </font>
      <fill>
        <patternFill>
          <bgColor rgb="FFFFC7CE"/>
        </patternFill>
      </fill>
    </dxf>
    <dxf>
      <font>
        <color theme="0"/>
      </font>
    </dxf>
    <dxf>
      <font>
        <color theme="0"/>
      </font>
    </dxf>
    <dxf>
      <fill>
        <patternFill>
          <bgColor rgb="FFFFFF00"/>
        </patternFill>
      </fill>
    </dxf>
    <dxf>
      <fill>
        <patternFill>
          <bgColor rgb="FFFFFF00"/>
        </patternFill>
      </fill>
    </dxf>
    <dxf>
      <fill>
        <patternFill>
          <bgColor rgb="FF92D050"/>
        </patternFill>
      </fill>
    </dxf>
    <dxf>
      <fill>
        <patternFill>
          <bgColor rgb="FFFF9999"/>
        </patternFill>
      </fill>
    </dxf>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auto="1"/>
      </font>
      <fill>
        <patternFill>
          <bgColor rgb="FFFFFFCC"/>
        </patternFill>
      </fill>
      <border>
        <left style="thin">
          <color auto="1"/>
        </left>
        <right style="thin">
          <color auto="1"/>
        </right>
        <top style="thin">
          <color auto="1"/>
        </top>
        <bottom style="thin">
          <color auto="1"/>
        </bottom>
        <vertical/>
        <horizontal/>
      </border>
    </dxf>
    <dxf>
      <font>
        <b/>
        <i/>
        <color rgb="FFFF0000"/>
      </font>
    </dxf>
    <dxf>
      <font>
        <color rgb="FFFF0000"/>
      </font>
    </dxf>
    <dxf>
      <font>
        <color theme="1"/>
      </font>
      <fill>
        <patternFill>
          <bgColor rgb="FFFF9999"/>
        </patternFill>
      </fill>
    </dxf>
    <dxf>
      <font>
        <color theme="1"/>
      </font>
      <fill>
        <patternFill>
          <bgColor rgb="FF92D050"/>
        </patternFill>
      </fill>
    </dxf>
    <dxf>
      <font>
        <color rgb="FFFF33CC"/>
      </font>
      <fill>
        <patternFill patternType="solid">
          <bgColor theme="0" tint="-4.9989318521683403E-2"/>
        </patternFill>
      </fill>
    </dxf>
    <dxf>
      <font>
        <b/>
        <i/>
        <color rgb="FFFF0000"/>
      </font>
    </dxf>
    <dxf>
      <font>
        <color theme="0"/>
      </font>
      <fill>
        <patternFill>
          <bgColor theme="0"/>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CCC"/>
        </patternFill>
      </fill>
    </dxf>
    <dxf>
      <font>
        <color theme="1"/>
      </font>
      <numFmt numFmtId="164" formatCode="&quot;$&quot;#,##0.00"/>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dxf>
    <dxf>
      <font>
        <color auto="1"/>
      </font>
    </dxf>
    <dxf>
      <font>
        <color theme="1"/>
      </font>
    </dxf>
    <dxf>
      <font>
        <color auto="1"/>
      </font>
    </dxf>
    <dxf>
      <font>
        <color theme="1"/>
      </font>
    </dxf>
    <dxf>
      <font>
        <color auto="1"/>
      </font>
    </dxf>
    <dxf>
      <font>
        <color auto="1"/>
      </font>
    </dxf>
    <dxf>
      <font>
        <color auto="1"/>
      </font>
    </dxf>
    <dxf>
      <font>
        <color auto="1"/>
      </font>
    </dxf>
    <dxf>
      <font>
        <color auto="1"/>
      </font>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color theme="1"/>
      </font>
      <numFmt numFmtId="164" formatCode="&quot;$&quot;#,##0.00"/>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color theme="1"/>
      </font>
    </dxf>
    <dxf>
      <font>
        <color auto="1"/>
      </font>
    </dxf>
    <dxf>
      <font>
        <color theme="1"/>
      </font>
    </dxf>
    <dxf>
      <font>
        <color auto="1"/>
      </font>
    </dxf>
    <dxf>
      <font>
        <color theme="1"/>
      </font>
    </dxf>
    <dxf>
      <font>
        <color auto="1"/>
      </font>
    </dxf>
    <dxf>
      <font>
        <color auto="1"/>
      </font>
    </dxf>
    <dxf>
      <font>
        <color auto="1"/>
      </font>
    </dxf>
    <dxf>
      <font>
        <color auto="1"/>
      </font>
    </dxf>
    <dxf>
      <font>
        <color auto="1"/>
      </font>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b val="0"/>
        <i val="0"/>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val="0"/>
        <color rgb="FF0070C0"/>
      </font>
    </dxf>
    <dxf>
      <font>
        <color theme="1"/>
      </font>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border>
    </dxf>
    <dxf>
      <font>
        <b/>
        <i val="0"/>
        <color rgb="FFC00000"/>
      </font>
      <fill>
        <patternFill>
          <bgColor rgb="FFFFCCCC"/>
        </patternFill>
      </fill>
      <border>
        <left style="thin">
          <color auto="1"/>
        </left>
        <right style="thin">
          <color auto="1"/>
        </right>
        <top style="thin">
          <color auto="1"/>
        </top>
        <bottom style="thin">
          <color auto="1"/>
        </bottom>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ill>
        <patternFill>
          <bgColor rgb="FFFFFF00"/>
        </patternFill>
      </fill>
    </dxf>
    <dxf>
      <font>
        <color rgb="FFFF0000"/>
      </font>
      <fill>
        <patternFill>
          <bgColor theme="0"/>
        </patternFill>
      </fill>
    </dxf>
    <dxf>
      <font>
        <color rgb="FFFF0000"/>
      </font>
      <fill>
        <patternFill>
          <bgColor theme="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ont>
        <color rgb="FFFF0000"/>
      </font>
      <fill>
        <patternFill>
          <bgColor theme="0"/>
        </patternFill>
      </fill>
    </dxf>
    <dxf>
      <fill>
        <patternFill>
          <bgColor rgb="FFFFFF00"/>
        </patternFill>
      </fill>
    </dxf>
    <dxf>
      <fill>
        <patternFill>
          <bgColor rgb="FFFFFF00"/>
        </patternFill>
      </fill>
    </dxf>
    <dxf>
      <font>
        <color rgb="FFFF0000"/>
      </font>
      <fill>
        <patternFill>
          <bgColor theme="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fill>
        <patternFill>
          <bgColor rgb="FFFFCCCC"/>
        </patternFill>
      </fill>
      <border>
        <left style="thin">
          <color auto="1"/>
        </left>
        <right style="thin">
          <color auto="1"/>
        </right>
        <top style="thin">
          <color auto="1"/>
        </top>
        <bottom style="thin">
          <color auto="1"/>
        </bottom>
        <vertical/>
        <horizontal/>
      </border>
    </dxf>
    <dxf>
      <font>
        <b/>
        <i val="0"/>
        <color rgb="FFC00000"/>
      </font>
      <numFmt numFmtId="164" formatCode="&quot;$&quot;#,##0.00"/>
      <fill>
        <patternFill>
          <bgColor rgb="FFFFCCCC"/>
        </patternFill>
      </fill>
      <border>
        <left style="thin">
          <color auto="1"/>
        </left>
        <right style="thin">
          <color auto="1"/>
        </right>
        <top style="thin">
          <color auto="1"/>
        </top>
        <bottom style="thin">
          <color auto="1"/>
        </bottom>
      </border>
    </dxf>
    <dxf>
      <font>
        <b/>
        <i/>
        <color rgb="FFFF0000"/>
      </font>
    </dxf>
    <dxf>
      <font>
        <b/>
        <i val="0"/>
        <color rgb="FFC00000"/>
      </font>
      <numFmt numFmtId="164" formatCode="&quot;$&quot;#,##0.00"/>
      <fill>
        <patternFill>
          <bgColor rgb="FFFFCCCC"/>
        </patternFill>
      </fill>
      <border>
        <left style="thin">
          <color auto="1"/>
        </left>
        <right style="thin">
          <color auto="1"/>
        </right>
        <top style="thin">
          <color auto="1"/>
        </top>
        <bottom style="thin">
          <color auto="1"/>
        </bottom>
      </border>
    </dxf>
    <dxf>
      <font>
        <b/>
        <i/>
        <color rgb="FFFF0000"/>
      </font>
    </dxf>
  </dxfs>
  <tableStyles count="0" defaultTableStyle="TableStyleMedium2" defaultPivotStyle="PivotStyleLight16"/>
  <colors>
    <mruColors>
      <color rgb="FFFF33CC"/>
      <color rgb="FFFFFFCC"/>
      <color rgb="FFFFCCCC"/>
      <color rgb="FFFFFF99"/>
      <color rgb="FFFF9999"/>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cid:image010.png@01D4FC25.9FEB1440" TargetMode="External"/><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6.png"/><Relationship Id="rId1" Type="http://schemas.openxmlformats.org/officeDocument/2006/relationships/image" Target="../media/image2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7.png"/><Relationship Id="rId1" Type="http://schemas.openxmlformats.org/officeDocument/2006/relationships/image" Target="../media/image1.png"/><Relationship Id="rId5" Type="http://schemas.openxmlformats.org/officeDocument/2006/relationships/image" Target="../media/image21.png"/><Relationship Id="rId4"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0.png"/><Relationship Id="rId7" Type="http://schemas.openxmlformats.org/officeDocument/2006/relationships/image" Target="../media/image1.png"/><Relationship Id="rId2" Type="http://schemas.openxmlformats.org/officeDocument/2006/relationships/image" Target="../media/image29.png"/><Relationship Id="rId1" Type="http://schemas.openxmlformats.org/officeDocument/2006/relationships/image" Target="../media/image28.png"/><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xdr:row>
      <xdr:rowOff>38099</xdr:rowOff>
    </xdr:from>
    <xdr:to>
      <xdr:col>3</xdr:col>
      <xdr:colOff>609600</xdr:colOff>
      <xdr:row>8</xdr:row>
      <xdr:rowOff>34630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76225" y="1266824"/>
          <a:ext cx="1095375" cy="167981"/>
        </a:xfrm>
        <a:prstGeom prst="rect">
          <a:avLst/>
        </a:prstGeom>
      </xdr:spPr>
    </xdr:pic>
    <xdr:clientData/>
  </xdr:twoCellAnchor>
  <xdr:oneCellAnchor>
    <xdr:from>
      <xdr:col>14</xdr:col>
      <xdr:colOff>114300</xdr:colOff>
      <xdr:row>5</xdr:row>
      <xdr:rowOff>38099</xdr:rowOff>
    </xdr:from>
    <xdr:ext cx="1095375" cy="167981"/>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34325" y="1247774"/>
          <a:ext cx="1095375" cy="16798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11</xdr:col>
          <xdr:colOff>28575</xdr:colOff>
          <xdr:row>13</xdr:row>
          <xdr:rowOff>76200</xdr:rowOff>
        </xdr:from>
        <xdr:to>
          <xdr:col>12</xdr:col>
          <xdr:colOff>885825</xdr:colOff>
          <xdr:row>41</xdr:row>
          <xdr:rowOff>38100</xdr:rowOff>
        </xdr:to>
        <xdr:sp macro="" textlink="">
          <xdr:nvSpPr>
            <xdr:cNvPr id="67711" name="Group Box 127" hidden="1">
              <a:extLst>
                <a:ext uri="{63B3BB69-23CF-44E3-9099-C40C66FF867C}">
                  <a14:compatExt spid="_x0000_s67711"/>
                </a:ext>
                <a:ext uri="{FF2B5EF4-FFF2-40B4-BE49-F238E27FC236}">
                  <a16:creationId xmlns:a16="http://schemas.microsoft.com/office/drawing/2014/main" id="{00000000-0008-0000-0000-00007F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9525</xdr:rowOff>
        </xdr:from>
        <xdr:to>
          <xdr:col>12</xdr:col>
          <xdr:colOff>885825</xdr:colOff>
          <xdr:row>16</xdr:row>
          <xdr:rowOff>219075</xdr:rowOff>
        </xdr:to>
        <xdr:sp macro="" textlink="">
          <xdr:nvSpPr>
            <xdr:cNvPr id="67745" name="Option Button 161" hidden="1">
              <a:extLst>
                <a:ext uri="{63B3BB69-23CF-44E3-9099-C40C66FF867C}">
                  <a14:compatExt spid="_x0000_s67745"/>
                </a:ext>
                <a:ext uri="{FF2B5EF4-FFF2-40B4-BE49-F238E27FC236}">
                  <a16:creationId xmlns:a16="http://schemas.microsoft.com/office/drawing/2014/main" id="{00000000-0008-0000-0000-0000A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9525</xdr:rowOff>
        </xdr:from>
        <xdr:to>
          <xdr:col>12</xdr:col>
          <xdr:colOff>876300</xdr:colOff>
          <xdr:row>20</xdr:row>
          <xdr:rowOff>219075</xdr:rowOff>
        </xdr:to>
        <xdr:sp macro="" textlink="">
          <xdr:nvSpPr>
            <xdr:cNvPr id="67746" name="Option Button 162" hidden="1">
              <a:extLst>
                <a:ext uri="{63B3BB69-23CF-44E3-9099-C40C66FF867C}">
                  <a14:compatExt spid="_x0000_s67746"/>
                </a:ext>
                <a:ext uri="{FF2B5EF4-FFF2-40B4-BE49-F238E27FC236}">
                  <a16:creationId xmlns:a16="http://schemas.microsoft.com/office/drawing/2014/main" id="{00000000-0008-0000-0000-0000A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9525</xdr:rowOff>
        </xdr:from>
        <xdr:to>
          <xdr:col>12</xdr:col>
          <xdr:colOff>876300</xdr:colOff>
          <xdr:row>22</xdr:row>
          <xdr:rowOff>219075</xdr:rowOff>
        </xdr:to>
        <xdr:sp macro="" textlink="">
          <xdr:nvSpPr>
            <xdr:cNvPr id="67747" name="Option Button 163" hidden="1">
              <a:extLst>
                <a:ext uri="{63B3BB69-23CF-44E3-9099-C40C66FF867C}">
                  <a14:compatExt spid="_x0000_s67747"/>
                </a:ext>
                <a:ext uri="{FF2B5EF4-FFF2-40B4-BE49-F238E27FC236}">
                  <a16:creationId xmlns:a16="http://schemas.microsoft.com/office/drawing/2014/main" id="{00000000-0008-0000-0000-0000A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9525</xdr:rowOff>
        </xdr:from>
        <xdr:to>
          <xdr:col>12</xdr:col>
          <xdr:colOff>876300</xdr:colOff>
          <xdr:row>24</xdr:row>
          <xdr:rowOff>219075</xdr:rowOff>
        </xdr:to>
        <xdr:sp macro="" textlink="">
          <xdr:nvSpPr>
            <xdr:cNvPr id="67748" name="Option Button 164" hidden="1">
              <a:extLst>
                <a:ext uri="{63B3BB69-23CF-44E3-9099-C40C66FF867C}">
                  <a14:compatExt spid="_x0000_s67748"/>
                </a:ext>
                <a:ext uri="{FF2B5EF4-FFF2-40B4-BE49-F238E27FC236}">
                  <a16:creationId xmlns:a16="http://schemas.microsoft.com/office/drawing/2014/main" id="{00000000-0008-0000-0000-0000A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9525</xdr:rowOff>
        </xdr:from>
        <xdr:to>
          <xdr:col>12</xdr:col>
          <xdr:colOff>885825</xdr:colOff>
          <xdr:row>18</xdr:row>
          <xdr:rowOff>219075</xdr:rowOff>
        </xdr:to>
        <xdr:sp macro="" textlink="">
          <xdr:nvSpPr>
            <xdr:cNvPr id="67758" name="Option Button 174" hidden="1">
              <a:extLst>
                <a:ext uri="{63B3BB69-23CF-44E3-9099-C40C66FF867C}">
                  <a14:compatExt spid="_x0000_s67758"/>
                </a:ext>
                <a:ext uri="{FF2B5EF4-FFF2-40B4-BE49-F238E27FC236}">
                  <a16:creationId xmlns:a16="http://schemas.microsoft.com/office/drawing/2014/main" id="{00000000-0008-0000-0000-0000A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9525</xdr:rowOff>
        </xdr:from>
        <xdr:to>
          <xdr:col>12</xdr:col>
          <xdr:colOff>876300</xdr:colOff>
          <xdr:row>32</xdr:row>
          <xdr:rowOff>219075</xdr:rowOff>
        </xdr:to>
        <xdr:sp macro="" textlink="">
          <xdr:nvSpPr>
            <xdr:cNvPr id="67772" name="Option Button 188" hidden="1">
              <a:extLst>
                <a:ext uri="{63B3BB69-23CF-44E3-9099-C40C66FF867C}">
                  <a14:compatExt spid="_x0000_s67772"/>
                </a:ext>
                <a:ext uri="{FF2B5EF4-FFF2-40B4-BE49-F238E27FC236}">
                  <a16:creationId xmlns:a16="http://schemas.microsoft.com/office/drawing/2014/main" id="{00000000-0008-0000-0000-0000B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9525</xdr:rowOff>
        </xdr:from>
        <xdr:to>
          <xdr:col>12</xdr:col>
          <xdr:colOff>876300</xdr:colOff>
          <xdr:row>34</xdr:row>
          <xdr:rowOff>219075</xdr:rowOff>
        </xdr:to>
        <xdr:sp macro="" textlink="">
          <xdr:nvSpPr>
            <xdr:cNvPr id="67774" name="Option Button 190" hidden="1">
              <a:extLst>
                <a:ext uri="{63B3BB69-23CF-44E3-9099-C40C66FF867C}">
                  <a14:compatExt spid="_x0000_s67774"/>
                </a:ext>
                <a:ext uri="{FF2B5EF4-FFF2-40B4-BE49-F238E27FC236}">
                  <a16:creationId xmlns:a16="http://schemas.microsoft.com/office/drawing/2014/main" id="{00000000-0008-0000-0000-0000B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9525</xdr:rowOff>
        </xdr:from>
        <xdr:to>
          <xdr:col>12</xdr:col>
          <xdr:colOff>876300</xdr:colOff>
          <xdr:row>36</xdr:row>
          <xdr:rowOff>219075</xdr:rowOff>
        </xdr:to>
        <xdr:sp macro="" textlink="">
          <xdr:nvSpPr>
            <xdr:cNvPr id="67775" name="Option Button 191" hidden="1">
              <a:extLst>
                <a:ext uri="{63B3BB69-23CF-44E3-9099-C40C66FF867C}">
                  <a14:compatExt spid="_x0000_s67775"/>
                </a:ext>
                <a:ext uri="{FF2B5EF4-FFF2-40B4-BE49-F238E27FC236}">
                  <a16:creationId xmlns:a16="http://schemas.microsoft.com/office/drawing/2014/main" id="{00000000-0008-0000-0000-0000B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9525</xdr:rowOff>
        </xdr:from>
        <xdr:to>
          <xdr:col>12</xdr:col>
          <xdr:colOff>876300</xdr:colOff>
          <xdr:row>38</xdr:row>
          <xdr:rowOff>219075</xdr:rowOff>
        </xdr:to>
        <xdr:sp macro="" textlink="">
          <xdr:nvSpPr>
            <xdr:cNvPr id="67776" name="Option Button 192" hidden="1">
              <a:extLst>
                <a:ext uri="{63B3BB69-23CF-44E3-9099-C40C66FF867C}">
                  <a14:compatExt spid="_x0000_s67776"/>
                </a:ext>
                <a:ext uri="{FF2B5EF4-FFF2-40B4-BE49-F238E27FC236}">
                  <a16:creationId xmlns:a16="http://schemas.microsoft.com/office/drawing/2014/main" id="{00000000-0008-0000-0000-0000C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9525</xdr:rowOff>
        </xdr:from>
        <xdr:to>
          <xdr:col>12</xdr:col>
          <xdr:colOff>876300</xdr:colOff>
          <xdr:row>40</xdr:row>
          <xdr:rowOff>219075</xdr:rowOff>
        </xdr:to>
        <xdr:sp macro="" textlink="">
          <xdr:nvSpPr>
            <xdr:cNvPr id="67778" name="Option Button 194" hidden="1">
              <a:extLst>
                <a:ext uri="{63B3BB69-23CF-44E3-9099-C40C66FF867C}">
                  <a14:compatExt spid="_x0000_s67778"/>
                </a:ext>
                <a:ext uri="{FF2B5EF4-FFF2-40B4-BE49-F238E27FC236}">
                  <a16:creationId xmlns:a16="http://schemas.microsoft.com/office/drawing/2014/main" id="{00000000-0008-0000-0000-0000C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42</xdr:row>
          <xdr:rowOff>9525</xdr:rowOff>
        </xdr:from>
        <xdr:to>
          <xdr:col>12</xdr:col>
          <xdr:colOff>876300</xdr:colOff>
          <xdr:row>42</xdr:row>
          <xdr:rowOff>219075</xdr:rowOff>
        </xdr:to>
        <xdr:sp macro="" textlink="">
          <xdr:nvSpPr>
            <xdr:cNvPr id="67780" name="Option Button 196" hidden="1">
              <a:extLst>
                <a:ext uri="{63B3BB69-23CF-44E3-9099-C40C66FF867C}">
                  <a14:compatExt spid="_x0000_s67780"/>
                </a:ext>
                <a:ext uri="{FF2B5EF4-FFF2-40B4-BE49-F238E27FC236}">
                  <a16:creationId xmlns:a16="http://schemas.microsoft.com/office/drawing/2014/main" id="{00000000-0008-0000-0000-0000C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76200</xdr:rowOff>
        </xdr:from>
        <xdr:to>
          <xdr:col>25</xdr:col>
          <xdr:colOff>885825</xdr:colOff>
          <xdr:row>40</xdr:row>
          <xdr:rowOff>219075</xdr:rowOff>
        </xdr:to>
        <xdr:sp macro="" textlink="">
          <xdr:nvSpPr>
            <xdr:cNvPr id="67782" name="Group Box 198" hidden="1">
              <a:extLst>
                <a:ext uri="{63B3BB69-23CF-44E3-9099-C40C66FF867C}">
                  <a14:compatExt spid="_x0000_s67782"/>
                </a:ext>
                <a:ext uri="{FF2B5EF4-FFF2-40B4-BE49-F238E27FC236}">
                  <a16:creationId xmlns:a16="http://schemas.microsoft.com/office/drawing/2014/main" id="{00000000-0008-0000-0000-0000C6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16</xdr:row>
          <xdr:rowOff>9525</xdr:rowOff>
        </xdr:from>
        <xdr:to>
          <xdr:col>25</xdr:col>
          <xdr:colOff>876300</xdr:colOff>
          <xdr:row>16</xdr:row>
          <xdr:rowOff>219075</xdr:rowOff>
        </xdr:to>
        <xdr:sp macro="" textlink="">
          <xdr:nvSpPr>
            <xdr:cNvPr id="67786" name="Option Button 202" hidden="1">
              <a:extLst>
                <a:ext uri="{63B3BB69-23CF-44E3-9099-C40C66FF867C}">
                  <a14:compatExt spid="_x0000_s67786"/>
                </a:ext>
                <a:ext uri="{FF2B5EF4-FFF2-40B4-BE49-F238E27FC236}">
                  <a16:creationId xmlns:a16="http://schemas.microsoft.com/office/drawing/2014/main" id="{00000000-0008-0000-0000-0000C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18</xdr:row>
          <xdr:rowOff>9525</xdr:rowOff>
        </xdr:from>
        <xdr:to>
          <xdr:col>25</xdr:col>
          <xdr:colOff>876300</xdr:colOff>
          <xdr:row>18</xdr:row>
          <xdr:rowOff>219075</xdr:rowOff>
        </xdr:to>
        <xdr:sp macro="" textlink="">
          <xdr:nvSpPr>
            <xdr:cNvPr id="67787" name="Option Button 203" hidden="1">
              <a:extLst>
                <a:ext uri="{63B3BB69-23CF-44E3-9099-C40C66FF867C}">
                  <a14:compatExt spid="_x0000_s67787"/>
                </a:ext>
                <a:ext uri="{FF2B5EF4-FFF2-40B4-BE49-F238E27FC236}">
                  <a16:creationId xmlns:a16="http://schemas.microsoft.com/office/drawing/2014/main" id="{00000000-0008-0000-0000-0000C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20</xdr:row>
          <xdr:rowOff>9525</xdr:rowOff>
        </xdr:from>
        <xdr:to>
          <xdr:col>25</xdr:col>
          <xdr:colOff>876300</xdr:colOff>
          <xdr:row>20</xdr:row>
          <xdr:rowOff>219075</xdr:rowOff>
        </xdr:to>
        <xdr:sp macro="" textlink="">
          <xdr:nvSpPr>
            <xdr:cNvPr id="67788" name="Option Button 204" hidden="1">
              <a:extLst>
                <a:ext uri="{63B3BB69-23CF-44E3-9099-C40C66FF867C}">
                  <a14:compatExt spid="_x0000_s67788"/>
                </a:ext>
                <a:ext uri="{FF2B5EF4-FFF2-40B4-BE49-F238E27FC236}">
                  <a16:creationId xmlns:a16="http://schemas.microsoft.com/office/drawing/2014/main" id="{00000000-0008-0000-0000-0000C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22</xdr:row>
          <xdr:rowOff>9525</xdr:rowOff>
        </xdr:from>
        <xdr:to>
          <xdr:col>25</xdr:col>
          <xdr:colOff>876300</xdr:colOff>
          <xdr:row>22</xdr:row>
          <xdr:rowOff>219075</xdr:rowOff>
        </xdr:to>
        <xdr:sp macro="" textlink="">
          <xdr:nvSpPr>
            <xdr:cNvPr id="67789" name="Option Button 205" hidden="1">
              <a:extLst>
                <a:ext uri="{63B3BB69-23CF-44E3-9099-C40C66FF867C}">
                  <a14:compatExt spid="_x0000_s67789"/>
                </a:ext>
                <a:ext uri="{FF2B5EF4-FFF2-40B4-BE49-F238E27FC236}">
                  <a16:creationId xmlns:a16="http://schemas.microsoft.com/office/drawing/2014/main" id="{00000000-0008-0000-0000-0000C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9525</xdr:rowOff>
        </xdr:from>
        <xdr:to>
          <xdr:col>25</xdr:col>
          <xdr:colOff>876300</xdr:colOff>
          <xdr:row>24</xdr:row>
          <xdr:rowOff>219075</xdr:rowOff>
        </xdr:to>
        <xdr:sp macro="" textlink="">
          <xdr:nvSpPr>
            <xdr:cNvPr id="67790" name="Option Button 206" hidden="1">
              <a:extLst>
                <a:ext uri="{63B3BB69-23CF-44E3-9099-C40C66FF867C}">
                  <a14:compatExt spid="_x0000_s67790"/>
                </a:ext>
                <a:ext uri="{FF2B5EF4-FFF2-40B4-BE49-F238E27FC236}">
                  <a16:creationId xmlns:a16="http://schemas.microsoft.com/office/drawing/2014/main" id="{00000000-0008-0000-0000-0000C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9525</xdr:rowOff>
        </xdr:from>
        <xdr:to>
          <xdr:col>25</xdr:col>
          <xdr:colOff>876300</xdr:colOff>
          <xdr:row>32</xdr:row>
          <xdr:rowOff>219075</xdr:rowOff>
        </xdr:to>
        <xdr:sp macro="" textlink="">
          <xdr:nvSpPr>
            <xdr:cNvPr id="67791" name="Option Button 207" hidden="1">
              <a:extLst>
                <a:ext uri="{63B3BB69-23CF-44E3-9099-C40C66FF867C}">
                  <a14:compatExt spid="_x0000_s67791"/>
                </a:ext>
                <a:ext uri="{FF2B5EF4-FFF2-40B4-BE49-F238E27FC236}">
                  <a16:creationId xmlns:a16="http://schemas.microsoft.com/office/drawing/2014/main" id="{00000000-0008-0000-0000-0000C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34</xdr:row>
          <xdr:rowOff>9525</xdr:rowOff>
        </xdr:from>
        <xdr:to>
          <xdr:col>25</xdr:col>
          <xdr:colOff>876300</xdr:colOff>
          <xdr:row>34</xdr:row>
          <xdr:rowOff>219075</xdr:rowOff>
        </xdr:to>
        <xdr:sp macro="" textlink="">
          <xdr:nvSpPr>
            <xdr:cNvPr id="67793" name="Option Button 209" hidden="1">
              <a:extLst>
                <a:ext uri="{63B3BB69-23CF-44E3-9099-C40C66FF867C}">
                  <a14:compatExt spid="_x0000_s67793"/>
                </a:ext>
                <a:ext uri="{FF2B5EF4-FFF2-40B4-BE49-F238E27FC236}">
                  <a16:creationId xmlns:a16="http://schemas.microsoft.com/office/drawing/2014/main" id="{00000000-0008-0000-0000-0000D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36</xdr:row>
          <xdr:rowOff>9525</xdr:rowOff>
        </xdr:from>
        <xdr:to>
          <xdr:col>25</xdr:col>
          <xdr:colOff>876300</xdr:colOff>
          <xdr:row>36</xdr:row>
          <xdr:rowOff>219075</xdr:rowOff>
        </xdr:to>
        <xdr:sp macro="" textlink="">
          <xdr:nvSpPr>
            <xdr:cNvPr id="67795" name="Option Button 211" hidden="1">
              <a:extLst>
                <a:ext uri="{63B3BB69-23CF-44E3-9099-C40C66FF867C}">
                  <a14:compatExt spid="_x0000_s67795"/>
                </a:ext>
                <a:ext uri="{FF2B5EF4-FFF2-40B4-BE49-F238E27FC236}">
                  <a16:creationId xmlns:a16="http://schemas.microsoft.com/office/drawing/2014/main" id="{00000000-0008-0000-0000-0000D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9525</xdr:rowOff>
        </xdr:from>
        <xdr:to>
          <xdr:col>25</xdr:col>
          <xdr:colOff>876300</xdr:colOff>
          <xdr:row>38</xdr:row>
          <xdr:rowOff>219075</xdr:rowOff>
        </xdr:to>
        <xdr:sp macro="" textlink="">
          <xdr:nvSpPr>
            <xdr:cNvPr id="67796" name="Option Button 212" hidden="1">
              <a:extLst>
                <a:ext uri="{63B3BB69-23CF-44E3-9099-C40C66FF867C}">
                  <a14:compatExt spid="_x0000_s67796"/>
                </a:ext>
                <a:ext uri="{FF2B5EF4-FFF2-40B4-BE49-F238E27FC236}">
                  <a16:creationId xmlns:a16="http://schemas.microsoft.com/office/drawing/2014/main" id="{00000000-0008-0000-0000-0000D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9525</xdr:rowOff>
        </xdr:from>
        <xdr:to>
          <xdr:col>25</xdr:col>
          <xdr:colOff>876300</xdr:colOff>
          <xdr:row>40</xdr:row>
          <xdr:rowOff>219075</xdr:rowOff>
        </xdr:to>
        <xdr:sp macro="" textlink="">
          <xdr:nvSpPr>
            <xdr:cNvPr id="67797" name="Option Button 213" hidden="1">
              <a:extLst>
                <a:ext uri="{63B3BB69-23CF-44E3-9099-C40C66FF867C}">
                  <a14:compatExt spid="_x0000_s67797"/>
                </a:ext>
                <a:ext uri="{FF2B5EF4-FFF2-40B4-BE49-F238E27FC236}">
                  <a16:creationId xmlns:a16="http://schemas.microsoft.com/office/drawing/2014/main" id="{00000000-0008-0000-0000-0000D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9525</xdr:rowOff>
        </xdr:from>
        <xdr:to>
          <xdr:col>25</xdr:col>
          <xdr:colOff>876300</xdr:colOff>
          <xdr:row>42</xdr:row>
          <xdr:rowOff>219075</xdr:rowOff>
        </xdr:to>
        <xdr:sp macro="" textlink="">
          <xdr:nvSpPr>
            <xdr:cNvPr id="67799" name="Option Button 215" hidden="1">
              <a:extLst>
                <a:ext uri="{63B3BB69-23CF-44E3-9099-C40C66FF867C}">
                  <a14:compatExt spid="_x0000_s67799"/>
                </a:ext>
                <a:ext uri="{FF2B5EF4-FFF2-40B4-BE49-F238E27FC236}">
                  <a16:creationId xmlns:a16="http://schemas.microsoft.com/office/drawing/2014/main" id="{00000000-0008-0000-0000-0000D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xdr:row>
          <xdr:rowOff>9525</xdr:rowOff>
        </xdr:from>
        <xdr:to>
          <xdr:col>12</xdr:col>
          <xdr:colOff>885825</xdr:colOff>
          <xdr:row>14</xdr:row>
          <xdr:rowOff>219075</xdr:rowOff>
        </xdr:to>
        <xdr:sp macro="" textlink="">
          <xdr:nvSpPr>
            <xdr:cNvPr id="67801" name="Option Button 217" hidden="1">
              <a:extLst>
                <a:ext uri="{63B3BB69-23CF-44E3-9099-C40C66FF867C}">
                  <a14:compatExt spid="_x0000_s67801"/>
                </a:ext>
                <a:ext uri="{FF2B5EF4-FFF2-40B4-BE49-F238E27FC236}">
                  <a16:creationId xmlns:a16="http://schemas.microsoft.com/office/drawing/2014/main" id="{00000000-0008-0000-0000-0000D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xdr:row>
          <xdr:rowOff>9525</xdr:rowOff>
        </xdr:from>
        <xdr:to>
          <xdr:col>25</xdr:col>
          <xdr:colOff>885825</xdr:colOff>
          <xdr:row>14</xdr:row>
          <xdr:rowOff>219075</xdr:rowOff>
        </xdr:to>
        <xdr:sp macro="" textlink="">
          <xdr:nvSpPr>
            <xdr:cNvPr id="67803" name="Option Button 219" hidden="1">
              <a:extLst>
                <a:ext uri="{63B3BB69-23CF-44E3-9099-C40C66FF867C}">
                  <a14:compatExt spid="_x0000_s67803"/>
                </a:ext>
                <a:ext uri="{FF2B5EF4-FFF2-40B4-BE49-F238E27FC236}">
                  <a16:creationId xmlns:a16="http://schemas.microsoft.com/office/drawing/2014/main" id="{00000000-0008-0000-0000-0000D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4</xdr:row>
      <xdr:rowOff>161925</xdr:rowOff>
    </xdr:from>
    <xdr:to>
      <xdr:col>2</xdr:col>
      <xdr:colOff>174625</xdr:colOff>
      <xdr:row>5</xdr:row>
      <xdr:rowOff>66675</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tretch>
          <a:fillRect/>
        </a:stretch>
      </xdr:blipFill>
      <xdr:spPr>
        <a:xfrm>
          <a:off x="276225" y="1152525"/>
          <a:ext cx="993775" cy="152400"/>
        </a:xfrm>
        <a:prstGeom prst="rect">
          <a:avLst/>
        </a:prstGeom>
      </xdr:spPr>
    </xdr:pic>
    <xdr:clientData/>
  </xdr:twoCellAnchor>
  <xdr:twoCellAnchor>
    <xdr:from>
      <xdr:col>10</xdr:col>
      <xdr:colOff>114300</xdr:colOff>
      <xdr:row>12</xdr:row>
      <xdr:rowOff>28575</xdr:rowOff>
    </xdr:from>
    <xdr:to>
      <xdr:col>19</xdr:col>
      <xdr:colOff>57150</xdr:colOff>
      <xdr:row>27</xdr:row>
      <xdr:rowOff>66675</xdr:rowOff>
    </xdr:to>
    <xdr:pic>
      <xdr:nvPicPr>
        <xdr:cNvPr id="4" name="Picture 3" descr="cid:image010.png@01D4FC25.9FEB1440">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8705850" y="3000375"/>
          <a:ext cx="5429250"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95250</xdr:colOff>
      <xdr:row>57</xdr:row>
      <xdr:rowOff>161925</xdr:rowOff>
    </xdr:from>
    <xdr:ext cx="993775" cy="152400"/>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276225" y="1152525"/>
          <a:ext cx="993775" cy="152400"/>
        </a:xfrm>
        <a:prstGeom prst="rect">
          <a:avLst/>
        </a:prstGeom>
      </xdr:spPr>
    </xdr:pic>
    <xdr:clientData/>
  </xdr:oneCellAnchor>
  <xdr:twoCellAnchor>
    <xdr:from>
      <xdr:col>10</xdr:col>
      <xdr:colOff>114300</xdr:colOff>
      <xdr:row>65</xdr:row>
      <xdr:rowOff>28575</xdr:rowOff>
    </xdr:from>
    <xdr:to>
      <xdr:col>19</xdr:col>
      <xdr:colOff>57150</xdr:colOff>
      <xdr:row>79</xdr:row>
      <xdr:rowOff>66675</xdr:rowOff>
    </xdr:to>
    <xdr:pic>
      <xdr:nvPicPr>
        <xdr:cNvPr id="9" name="Picture 8" descr="cid:image010.png@01D4FC25.9FEB1440">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8705850" y="3000375"/>
          <a:ext cx="5429250"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361950</xdr:colOff>
      <xdr:row>18</xdr:row>
      <xdr:rowOff>38100</xdr:rowOff>
    </xdr:from>
    <xdr:to>
      <xdr:col>5</xdr:col>
      <xdr:colOff>361950</xdr:colOff>
      <xdr:row>18</xdr:row>
      <xdr:rowOff>203753</xdr:rowOff>
    </xdr:to>
    <xdr:cxnSp macro="">
      <xdr:nvCxnSpPr>
        <xdr:cNvPr id="11" name="Straight Arrow Connector 10">
          <a:extLst>
            <a:ext uri="{FF2B5EF4-FFF2-40B4-BE49-F238E27FC236}">
              <a16:creationId xmlns:a16="http://schemas.microsoft.com/office/drawing/2014/main" id="{00000000-0008-0000-0900-00000B000000}"/>
            </a:ext>
          </a:extLst>
        </xdr:cNvPr>
        <xdr:cNvCxnSpPr/>
      </xdr:nvCxnSpPr>
      <xdr:spPr>
        <a:xfrm flipV="1">
          <a:off x="3667125" y="4457700"/>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638175</xdr:colOff>
      <xdr:row>18</xdr:row>
      <xdr:rowOff>38100</xdr:rowOff>
    </xdr:from>
    <xdr:to>
      <xdr:col>7</xdr:col>
      <xdr:colOff>638175</xdr:colOff>
      <xdr:row>18</xdr:row>
      <xdr:rowOff>203753</xdr:rowOff>
    </xdr:to>
    <xdr:cxnSp macro="">
      <xdr:nvCxnSpPr>
        <xdr:cNvPr id="12" name="Straight Arrow Connector 11">
          <a:extLst>
            <a:ext uri="{FF2B5EF4-FFF2-40B4-BE49-F238E27FC236}">
              <a16:creationId xmlns:a16="http://schemas.microsoft.com/office/drawing/2014/main" id="{00000000-0008-0000-0900-00000C000000}"/>
            </a:ext>
          </a:extLst>
        </xdr:cNvPr>
        <xdr:cNvCxnSpPr/>
      </xdr:nvCxnSpPr>
      <xdr:spPr>
        <a:xfrm flipV="1">
          <a:off x="6505575" y="4457700"/>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4</xdr:row>
      <xdr:rowOff>171450</xdr:rowOff>
    </xdr:from>
    <xdr:to>
      <xdr:col>2</xdr:col>
      <xdr:colOff>479425</xdr:colOff>
      <xdr:row>5</xdr:row>
      <xdr:rowOff>76200</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276225" y="1143000"/>
          <a:ext cx="993775" cy="152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190500</xdr:colOff>
      <xdr:row>2</xdr:row>
      <xdr:rowOff>66675</xdr:rowOff>
    </xdr:from>
    <xdr:to>
      <xdr:col>10</xdr:col>
      <xdr:colOff>589787</xdr:colOff>
      <xdr:row>22</xdr:row>
      <xdr:rowOff>47151</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90500" y="476250"/>
          <a:ext cx="6104762" cy="3790476"/>
        </a:xfrm>
        <a:prstGeom prst="rect">
          <a:avLst/>
        </a:prstGeom>
      </xdr:spPr>
    </xdr:pic>
    <xdr:clientData/>
  </xdr:twoCellAnchor>
  <xdr:twoCellAnchor editAs="oneCell">
    <xdr:from>
      <xdr:col>1</xdr:col>
      <xdr:colOff>47625</xdr:colOff>
      <xdr:row>21</xdr:row>
      <xdr:rowOff>180975</xdr:rowOff>
    </xdr:from>
    <xdr:to>
      <xdr:col>11</xdr:col>
      <xdr:colOff>132577</xdr:colOff>
      <xdr:row>35</xdr:row>
      <xdr:rowOff>9213</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266700" y="4210050"/>
          <a:ext cx="6180952" cy="2495238"/>
        </a:xfrm>
        <a:prstGeom prst="rect">
          <a:avLst/>
        </a:prstGeom>
      </xdr:spPr>
    </xdr:pic>
    <xdr:clientData/>
  </xdr:twoCellAnchor>
  <xdr:twoCellAnchor editAs="oneCell">
    <xdr:from>
      <xdr:col>1</xdr:col>
      <xdr:colOff>66675</xdr:colOff>
      <xdr:row>34</xdr:row>
      <xdr:rowOff>85725</xdr:rowOff>
    </xdr:from>
    <xdr:to>
      <xdr:col>11</xdr:col>
      <xdr:colOff>180199</xdr:colOff>
      <xdr:row>69</xdr:row>
      <xdr:rowOff>75368</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285750" y="6591300"/>
          <a:ext cx="6209524" cy="6657143"/>
        </a:xfrm>
        <a:prstGeom prst="rect">
          <a:avLst/>
        </a:prstGeom>
      </xdr:spPr>
    </xdr:pic>
    <xdr:clientData/>
  </xdr:twoCellAnchor>
  <xdr:twoCellAnchor editAs="oneCell">
    <xdr:from>
      <xdr:col>0</xdr:col>
      <xdr:colOff>209550</xdr:colOff>
      <xdr:row>69</xdr:row>
      <xdr:rowOff>0</xdr:rowOff>
    </xdr:from>
    <xdr:to>
      <xdr:col>11</xdr:col>
      <xdr:colOff>199237</xdr:colOff>
      <xdr:row>98</xdr:row>
      <xdr:rowOff>46929</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209550" y="13173075"/>
          <a:ext cx="6304762" cy="5571429"/>
        </a:xfrm>
        <a:prstGeom prst="rect">
          <a:avLst/>
        </a:prstGeom>
      </xdr:spPr>
    </xdr:pic>
    <xdr:clientData/>
  </xdr:twoCellAnchor>
  <xdr:twoCellAnchor editAs="oneCell">
    <xdr:from>
      <xdr:col>0</xdr:col>
      <xdr:colOff>0</xdr:colOff>
      <xdr:row>97</xdr:row>
      <xdr:rowOff>114300</xdr:rowOff>
    </xdr:from>
    <xdr:to>
      <xdr:col>11</xdr:col>
      <xdr:colOff>8734</xdr:colOff>
      <xdr:row>123</xdr:row>
      <xdr:rowOff>132729</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stretch>
          <a:fillRect/>
        </a:stretch>
      </xdr:blipFill>
      <xdr:spPr>
        <a:xfrm>
          <a:off x="0" y="18621375"/>
          <a:ext cx="6323809" cy="4971429"/>
        </a:xfrm>
        <a:prstGeom prst="rect">
          <a:avLst/>
        </a:prstGeom>
      </xdr:spPr>
    </xdr:pic>
    <xdr:clientData/>
  </xdr:twoCellAnchor>
  <xdr:twoCellAnchor editAs="oneCell">
    <xdr:from>
      <xdr:col>0</xdr:col>
      <xdr:colOff>180975</xdr:colOff>
      <xdr:row>123</xdr:row>
      <xdr:rowOff>95250</xdr:rowOff>
    </xdr:from>
    <xdr:to>
      <xdr:col>11</xdr:col>
      <xdr:colOff>218281</xdr:colOff>
      <xdr:row>140</xdr:row>
      <xdr:rowOff>142464</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stretch>
          <a:fillRect/>
        </a:stretch>
      </xdr:blipFill>
      <xdr:spPr>
        <a:xfrm>
          <a:off x="180975" y="23555325"/>
          <a:ext cx="6352381" cy="3285714"/>
        </a:xfrm>
        <a:prstGeom prst="rect">
          <a:avLst/>
        </a:prstGeom>
      </xdr:spPr>
    </xdr:pic>
    <xdr:clientData/>
  </xdr:twoCellAnchor>
  <xdr:twoCellAnchor editAs="oneCell">
    <xdr:from>
      <xdr:col>1</xdr:col>
      <xdr:colOff>19050</xdr:colOff>
      <xdr:row>141</xdr:row>
      <xdr:rowOff>47625</xdr:rowOff>
    </xdr:from>
    <xdr:to>
      <xdr:col>11</xdr:col>
      <xdr:colOff>170669</xdr:colOff>
      <xdr:row>167</xdr:row>
      <xdr:rowOff>104149</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a:stretch>
          <a:fillRect/>
        </a:stretch>
      </xdr:blipFill>
      <xdr:spPr>
        <a:xfrm>
          <a:off x="238125" y="26936700"/>
          <a:ext cx="6247619" cy="5009524"/>
        </a:xfrm>
        <a:prstGeom prst="rect">
          <a:avLst/>
        </a:prstGeom>
      </xdr:spPr>
    </xdr:pic>
    <xdr:clientData/>
  </xdr:twoCellAnchor>
  <xdr:twoCellAnchor editAs="oneCell">
    <xdr:from>
      <xdr:col>1</xdr:col>
      <xdr:colOff>28575</xdr:colOff>
      <xdr:row>167</xdr:row>
      <xdr:rowOff>95250</xdr:rowOff>
    </xdr:from>
    <xdr:to>
      <xdr:col>11</xdr:col>
      <xdr:colOff>170670</xdr:colOff>
      <xdr:row>180</xdr:row>
      <xdr:rowOff>133036</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8"/>
        <a:stretch>
          <a:fillRect/>
        </a:stretch>
      </xdr:blipFill>
      <xdr:spPr>
        <a:xfrm>
          <a:off x="247650" y="31937325"/>
          <a:ext cx="6238095" cy="2514286"/>
        </a:xfrm>
        <a:prstGeom prst="rect">
          <a:avLst/>
        </a:prstGeom>
      </xdr:spPr>
    </xdr:pic>
    <xdr:clientData/>
  </xdr:twoCellAnchor>
  <xdr:twoCellAnchor editAs="oneCell">
    <xdr:from>
      <xdr:col>1</xdr:col>
      <xdr:colOff>19050</xdr:colOff>
      <xdr:row>180</xdr:row>
      <xdr:rowOff>95250</xdr:rowOff>
    </xdr:from>
    <xdr:to>
      <xdr:col>11</xdr:col>
      <xdr:colOff>142098</xdr:colOff>
      <xdr:row>192</xdr:row>
      <xdr:rowOff>94964</xdr:rowOff>
    </xdr:to>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9"/>
        <a:stretch>
          <a:fillRect/>
        </a:stretch>
      </xdr:blipFill>
      <xdr:spPr>
        <a:xfrm>
          <a:off x="238125" y="34413825"/>
          <a:ext cx="6219048" cy="2285714"/>
        </a:xfrm>
        <a:prstGeom prst="rect">
          <a:avLst/>
        </a:prstGeom>
      </xdr:spPr>
    </xdr:pic>
    <xdr:clientData/>
  </xdr:twoCellAnchor>
  <xdr:twoCellAnchor editAs="oneCell">
    <xdr:from>
      <xdr:col>13</xdr:col>
      <xdr:colOff>9525</xdr:colOff>
      <xdr:row>3</xdr:row>
      <xdr:rowOff>85725</xdr:rowOff>
    </xdr:from>
    <xdr:to>
      <xdr:col>22</xdr:col>
      <xdr:colOff>599315</xdr:colOff>
      <xdr:row>15</xdr:row>
      <xdr:rowOff>85439</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0"/>
        <a:stretch>
          <a:fillRect/>
        </a:stretch>
      </xdr:blipFill>
      <xdr:spPr>
        <a:xfrm>
          <a:off x="7172325" y="704850"/>
          <a:ext cx="6076190" cy="2285714"/>
        </a:xfrm>
        <a:prstGeom prst="rect">
          <a:avLst/>
        </a:prstGeom>
      </xdr:spPr>
    </xdr:pic>
    <xdr:clientData/>
  </xdr:twoCellAnchor>
  <xdr:twoCellAnchor editAs="oneCell">
    <xdr:from>
      <xdr:col>13</xdr:col>
      <xdr:colOff>28575</xdr:colOff>
      <xdr:row>15</xdr:row>
      <xdr:rowOff>152400</xdr:rowOff>
    </xdr:from>
    <xdr:to>
      <xdr:col>23</xdr:col>
      <xdr:colOff>113527</xdr:colOff>
      <xdr:row>41</xdr:row>
      <xdr:rowOff>56543</xdr:rowOff>
    </xdr:to>
    <xdr:pic>
      <xdr:nvPicPr>
        <xdr:cNvPr id="12" name="Picture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1"/>
        <a:stretch>
          <a:fillRect/>
        </a:stretch>
      </xdr:blipFill>
      <xdr:spPr>
        <a:xfrm>
          <a:off x="7191375" y="3057525"/>
          <a:ext cx="6180952" cy="4857143"/>
        </a:xfrm>
        <a:prstGeom prst="rect">
          <a:avLst/>
        </a:prstGeom>
      </xdr:spPr>
    </xdr:pic>
    <xdr:clientData/>
  </xdr:twoCellAnchor>
  <xdr:twoCellAnchor editAs="oneCell">
    <xdr:from>
      <xdr:col>13</xdr:col>
      <xdr:colOff>47625</xdr:colOff>
      <xdr:row>41</xdr:row>
      <xdr:rowOff>104775</xdr:rowOff>
    </xdr:from>
    <xdr:to>
      <xdr:col>23</xdr:col>
      <xdr:colOff>18292</xdr:colOff>
      <xdr:row>59</xdr:row>
      <xdr:rowOff>94823</xdr:rowOff>
    </xdr:to>
    <xdr:pic>
      <xdr:nvPicPr>
        <xdr:cNvPr id="13" name="Picture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2"/>
        <a:stretch>
          <a:fillRect/>
        </a:stretch>
      </xdr:blipFill>
      <xdr:spPr>
        <a:xfrm>
          <a:off x="7210425" y="7962900"/>
          <a:ext cx="6066667" cy="3419048"/>
        </a:xfrm>
        <a:prstGeom prst="rect">
          <a:avLst/>
        </a:prstGeom>
      </xdr:spPr>
    </xdr:pic>
    <xdr:clientData/>
  </xdr:twoCellAnchor>
  <xdr:twoCellAnchor editAs="oneCell">
    <xdr:from>
      <xdr:col>13</xdr:col>
      <xdr:colOff>9525</xdr:colOff>
      <xdr:row>59</xdr:row>
      <xdr:rowOff>95250</xdr:rowOff>
    </xdr:from>
    <xdr:to>
      <xdr:col>23</xdr:col>
      <xdr:colOff>170668</xdr:colOff>
      <xdr:row>83</xdr:row>
      <xdr:rowOff>170869</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7172325" y="11382375"/>
          <a:ext cx="6257143" cy="4647619"/>
        </a:xfrm>
        <a:prstGeom prst="rect">
          <a:avLst/>
        </a:prstGeom>
      </xdr:spPr>
    </xdr:pic>
    <xdr:clientData/>
  </xdr:twoCellAnchor>
  <xdr:twoCellAnchor editAs="oneCell">
    <xdr:from>
      <xdr:col>12</xdr:col>
      <xdr:colOff>200025</xdr:colOff>
      <xdr:row>84</xdr:row>
      <xdr:rowOff>85725</xdr:rowOff>
    </xdr:from>
    <xdr:to>
      <xdr:col>23</xdr:col>
      <xdr:colOff>227805</xdr:colOff>
      <xdr:row>90</xdr:row>
      <xdr:rowOff>104630</xdr:rowOff>
    </xdr:to>
    <xdr:pic>
      <xdr:nvPicPr>
        <xdr:cNvPr id="16" name="Picture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14"/>
        <a:stretch>
          <a:fillRect/>
        </a:stretch>
      </xdr:blipFill>
      <xdr:spPr>
        <a:xfrm>
          <a:off x="7124700" y="16135350"/>
          <a:ext cx="6361905" cy="1161905"/>
        </a:xfrm>
        <a:prstGeom prst="rect">
          <a:avLst/>
        </a:prstGeom>
      </xdr:spPr>
    </xdr:pic>
    <xdr:clientData/>
  </xdr:twoCellAnchor>
  <xdr:twoCellAnchor>
    <xdr:from>
      <xdr:col>11</xdr:col>
      <xdr:colOff>552450</xdr:colOff>
      <xdr:row>1</xdr:row>
      <xdr:rowOff>57150</xdr:rowOff>
    </xdr:from>
    <xdr:to>
      <xdr:col>11</xdr:col>
      <xdr:colOff>552450</xdr:colOff>
      <xdr:row>191</xdr:row>
      <xdr:rowOff>171450</xdr:rowOff>
    </xdr:to>
    <xdr:cxnSp macro="">
      <xdr:nvCxnSpPr>
        <xdr:cNvPr id="31" name="Straight Connector 30">
          <a:extLst>
            <a:ext uri="{FF2B5EF4-FFF2-40B4-BE49-F238E27FC236}">
              <a16:creationId xmlns:a16="http://schemas.microsoft.com/office/drawing/2014/main" id="{00000000-0008-0000-0B00-00001F000000}"/>
            </a:ext>
          </a:extLst>
        </xdr:cNvPr>
        <xdr:cNvCxnSpPr/>
      </xdr:nvCxnSpPr>
      <xdr:spPr>
        <a:xfrm>
          <a:off x="6867525" y="247650"/>
          <a:ext cx="0" cy="36356925"/>
        </a:xfrm>
        <a:prstGeom prst="line">
          <a:avLst/>
        </a:prstGeom>
        <a:ln w="12700">
          <a:solidFill>
            <a:srgbClr val="002060"/>
          </a:solidFill>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4</xdr:row>
      <xdr:rowOff>76200</xdr:rowOff>
    </xdr:from>
    <xdr:to>
      <xdr:col>2</xdr:col>
      <xdr:colOff>346075</xdr:colOff>
      <xdr:row>5</xdr:row>
      <xdr:rowOff>104775</xdr:rowOff>
    </xdr:to>
    <xdr:pic>
      <xdr:nvPicPr>
        <xdr:cNvPr id="9" name="Picture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1"/>
        <a:stretch>
          <a:fillRect/>
        </a:stretch>
      </xdr:blipFill>
      <xdr:spPr>
        <a:xfrm>
          <a:off x="314325" y="1066800"/>
          <a:ext cx="993775" cy="152400"/>
        </a:xfrm>
        <a:prstGeom prst="rect">
          <a:avLst/>
        </a:prstGeom>
      </xdr:spPr>
    </xdr:pic>
    <xdr:clientData/>
  </xdr:twoCellAnchor>
  <xdr:twoCellAnchor editAs="oneCell">
    <xdr:from>
      <xdr:col>1</xdr:col>
      <xdr:colOff>57150</xdr:colOff>
      <xdr:row>49</xdr:row>
      <xdr:rowOff>47625</xdr:rowOff>
    </xdr:from>
    <xdr:to>
      <xdr:col>2</xdr:col>
      <xdr:colOff>336550</xdr:colOff>
      <xdr:row>50</xdr:row>
      <xdr:rowOff>76200</xdr:rowOff>
    </xdr:to>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304800" y="10296525"/>
          <a:ext cx="993775" cy="152400"/>
        </a:xfrm>
        <a:prstGeom prst="rect">
          <a:avLst/>
        </a:prstGeom>
      </xdr:spPr>
    </xdr:pic>
    <xdr:clientData/>
  </xdr:twoCellAnchor>
  <xdr:twoCellAnchor editAs="oneCell">
    <xdr:from>
      <xdr:col>9</xdr:col>
      <xdr:colOff>57149</xdr:colOff>
      <xdr:row>0</xdr:row>
      <xdr:rowOff>228600</xdr:rowOff>
    </xdr:from>
    <xdr:to>
      <xdr:col>17</xdr:col>
      <xdr:colOff>638178</xdr:colOff>
      <xdr:row>8</xdr:row>
      <xdr:rowOff>19049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7219949" y="228600"/>
          <a:ext cx="6219829" cy="1523999"/>
        </a:xfrm>
        <a:prstGeom prst="rect">
          <a:avLst/>
        </a:prstGeom>
        <a:ln>
          <a:solidFill>
            <a:schemeClr val="accent1"/>
          </a:solidFill>
        </a:ln>
      </xdr:spPr>
    </xdr:pic>
    <xdr:clientData/>
  </xdr:twoCellAnchor>
  <xdr:twoCellAnchor editAs="oneCell">
    <xdr:from>
      <xdr:col>9</xdr:col>
      <xdr:colOff>28574</xdr:colOff>
      <xdr:row>9</xdr:row>
      <xdr:rowOff>19050</xdr:rowOff>
    </xdr:from>
    <xdr:to>
      <xdr:col>17</xdr:col>
      <xdr:colOff>608822</xdr:colOff>
      <xdr:row>19</xdr:row>
      <xdr:rowOff>28575</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xfrm>
          <a:off x="7191374" y="2000250"/>
          <a:ext cx="6219048" cy="1990725"/>
        </a:xfrm>
        <a:prstGeom prst="rect">
          <a:avLst/>
        </a:prstGeom>
      </xdr:spPr>
    </xdr:pic>
    <xdr:clientData/>
  </xdr:twoCellAnchor>
  <xdr:twoCellAnchor editAs="oneCell">
    <xdr:from>
      <xdr:col>9</xdr:col>
      <xdr:colOff>66675</xdr:colOff>
      <xdr:row>25</xdr:row>
      <xdr:rowOff>190500</xdr:rowOff>
    </xdr:from>
    <xdr:to>
      <xdr:col>19</xdr:col>
      <xdr:colOff>199125</xdr:colOff>
      <xdr:row>56</xdr:row>
      <xdr:rowOff>180975</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stretch>
          <a:fillRect/>
        </a:stretch>
      </xdr:blipFill>
      <xdr:spPr>
        <a:xfrm>
          <a:off x="7229475" y="5581650"/>
          <a:ext cx="7200000" cy="6210300"/>
        </a:xfrm>
        <a:prstGeom prst="rect">
          <a:avLst/>
        </a:prstGeom>
      </xdr:spPr>
    </xdr:pic>
    <xdr:clientData/>
  </xdr:twoCellAnchor>
  <xdr:twoCellAnchor editAs="oneCell">
    <xdr:from>
      <xdr:col>9</xdr:col>
      <xdr:colOff>47625</xdr:colOff>
      <xdr:row>56</xdr:row>
      <xdr:rowOff>66675</xdr:rowOff>
    </xdr:from>
    <xdr:to>
      <xdr:col>19</xdr:col>
      <xdr:colOff>219075</xdr:colOff>
      <xdr:row>75</xdr:row>
      <xdr:rowOff>123825</xdr:rowOff>
    </xdr:to>
    <xdr:pic>
      <xdr:nvPicPr>
        <xdr:cNvPr id="14" name="Picture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5"/>
        <a:stretch>
          <a:fillRect/>
        </a:stretch>
      </xdr:blipFill>
      <xdr:spPr>
        <a:xfrm>
          <a:off x="7210425" y="11677650"/>
          <a:ext cx="7239000" cy="4152900"/>
        </a:xfrm>
        <a:prstGeom prst="rect">
          <a:avLst/>
        </a:prstGeom>
      </xdr:spPr>
    </xdr:pic>
    <xdr:clientData/>
  </xdr:twoCellAnchor>
  <xdr:twoCellAnchor editAs="oneCell">
    <xdr:from>
      <xdr:col>9</xdr:col>
      <xdr:colOff>133350</xdr:colOff>
      <xdr:row>75</xdr:row>
      <xdr:rowOff>95250</xdr:rowOff>
    </xdr:from>
    <xdr:to>
      <xdr:col>17</xdr:col>
      <xdr:colOff>399174</xdr:colOff>
      <xdr:row>91</xdr:row>
      <xdr:rowOff>141474</xdr:rowOff>
    </xdr:to>
    <xdr:pic>
      <xdr:nvPicPr>
        <xdr:cNvPr id="16" name="Picture 15">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a:stretch>
          <a:fillRect/>
        </a:stretch>
      </xdr:blipFill>
      <xdr:spPr>
        <a:xfrm>
          <a:off x="7296150" y="15801975"/>
          <a:ext cx="5904624" cy="3160899"/>
        </a:xfrm>
        <a:prstGeom prst="rect">
          <a:avLst/>
        </a:prstGeom>
      </xdr:spPr>
    </xdr:pic>
    <xdr:clientData/>
  </xdr:twoCellAnchor>
  <xdr:twoCellAnchor editAs="oneCell">
    <xdr:from>
      <xdr:col>9</xdr:col>
      <xdr:colOff>76199</xdr:colOff>
      <xdr:row>20</xdr:row>
      <xdr:rowOff>85726</xdr:rowOff>
    </xdr:from>
    <xdr:to>
      <xdr:col>16</xdr:col>
      <xdr:colOff>132726</xdr:colOff>
      <xdr:row>25</xdr:row>
      <xdr:rowOff>114150</xdr:rowOff>
    </xdr:to>
    <xdr:pic>
      <xdr:nvPicPr>
        <xdr:cNvPr id="17" name="Picture 16">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a:stretch>
          <a:fillRect/>
        </a:stretch>
      </xdr:blipFill>
      <xdr:spPr>
        <a:xfrm>
          <a:off x="7238999" y="4295776"/>
          <a:ext cx="4980952" cy="1209524"/>
        </a:xfrm>
        <a:prstGeom prst="rect">
          <a:avLst/>
        </a:prstGeom>
      </xdr:spPr>
    </xdr:pic>
    <xdr:clientData/>
  </xdr:twoCellAnchor>
  <xdr:twoCellAnchor editAs="oneCell">
    <xdr:from>
      <xdr:col>9</xdr:col>
      <xdr:colOff>104775</xdr:colOff>
      <xdr:row>91</xdr:row>
      <xdr:rowOff>85726</xdr:rowOff>
    </xdr:from>
    <xdr:to>
      <xdr:col>17</xdr:col>
      <xdr:colOff>380261</xdr:colOff>
      <xdr:row>112</xdr:row>
      <xdr:rowOff>151743</xdr:rowOff>
    </xdr:to>
    <xdr:pic>
      <xdr:nvPicPr>
        <xdr:cNvPr id="18" name="Pictur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8"/>
        <a:stretch>
          <a:fillRect/>
        </a:stretch>
      </xdr:blipFill>
      <xdr:spPr>
        <a:xfrm>
          <a:off x="7267575" y="18907126"/>
          <a:ext cx="5914286" cy="52666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0</xdr:colOff>
      <xdr:row>17</xdr:row>
      <xdr:rowOff>142875</xdr:rowOff>
    </xdr:from>
    <xdr:to>
      <xdr:col>23</xdr:col>
      <xdr:colOff>56305</xdr:colOff>
      <xdr:row>44</xdr:row>
      <xdr:rowOff>85131</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a:stretch>
          <a:fillRect/>
        </a:stretch>
      </xdr:blipFill>
      <xdr:spPr>
        <a:xfrm>
          <a:off x="5848350" y="3200400"/>
          <a:ext cx="6761905" cy="4752381"/>
        </a:xfrm>
        <a:prstGeom prst="rect">
          <a:avLst/>
        </a:prstGeom>
        <a:ln>
          <a:solidFill>
            <a:schemeClr val="accent1"/>
          </a:solidFill>
        </a:ln>
      </xdr:spPr>
    </xdr:pic>
    <xdr:clientData/>
  </xdr:twoCellAnchor>
  <xdr:twoCellAnchor editAs="oneCell">
    <xdr:from>
      <xdr:col>12</xdr:col>
      <xdr:colOff>28575</xdr:colOff>
      <xdr:row>64</xdr:row>
      <xdr:rowOff>66675</xdr:rowOff>
    </xdr:from>
    <xdr:to>
      <xdr:col>23</xdr:col>
      <xdr:colOff>84880</xdr:colOff>
      <xdr:row>90</xdr:row>
      <xdr:rowOff>104181</xdr:rowOff>
    </xdr:to>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stretch>
          <a:fillRect/>
        </a:stretch>
      </xdr:blipFill>
      <xdr:spPr>
        <a:xfrm>
          <a:off x="5876925" y="12458700"/>
          <a:ext cx="6761905" cy="4752381"/>
        </a:xfrm>
        <a:prstGeom prst="rect">
          <a:avLst/>
        </a:prstGeom>
        <a:ln>
          <a:solidFill>
            <a:schemeClr val="accent1"/>
          </a:solidFill>
        </a:ln>
      </xdr:spPr>
    </xdr:pic>
    <xdr:clientData/>
  </xdr:twoCellAnchor>
  <xdr:twoCellAnchor editAs="oneCell">
    <xdr:from>
      <xdr:col>12</xdr:col>
      <xdr:colOff>0</xdr:colOff>
      <xdr:row>4</xdr:row>
      <xdr:rowOff>190500</xdr:rowOff>
    </xdr:from>
    <xdr:to>
      <xdr:col>23</xdr:col>
      <xdr:colOff>208686</xdr:colOff>
      <xdr:row>17</xdr:row>
      <xdr:rowOff>37833</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848350" y="962025"/>
          <a:ext cx="6914286" cy="2133333"/>
        </a:xfrm>
        <a:prstGeom prst="rect">
          <a:avLst/>
        </a:prstGeom>
        <a:ln>
          <a:solidFill>
            <a:schemeClr val="accent1"/>
          </a:solidFill>
        </a:ln>
      </xdr:spPr>
    </xdr:pic>
    <xdr:clientData/>
  </xdr:twoCellAnchor>
  <xdr:twoCellAnchor editAs="oneCell">
    <xdr:from>
      <xdr:col>11</xdr:col>
      <xdr:colOff>133350</xdr:colOff>
      <xdr:row>52</xdr:row>
      <xdr:rowOff>152400</xdr:rowOff>
    </xdr:from>
    <xdr:to>
      <xdr:col>23</xdr:col>
      <xdr:colOff>189636</xdr:colOff>
      <xdr:row>64</xdr:row>
      <xdr:rowOff>190233</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stretch>
          <a:fillRect/>
        </a:stretch>
      </xdr:blipFill>
      <xdr:spPr>
        <a:xfrm>
          <a:off x="5829300" y="10229850"/>
          <a:ext cx="6914286" cy="2133333"/>
        </a:xfrm>
        <a:prstGeom prst="rect">
          <a:avLst/>
        </a:prstGeom>
      </xdr:spPr>
    </xdr:pic>
    <xdr:clientData/>
  </xdr:twoCellAnchor>
  <xdr:twoCellAnchor editAs="oneCell">
    <xdr:from>
      <xdr:col>1</xdr:col>
      <xdr:colOff>57150</xdr:colOff>
      <xdr:row>5</xdr:row>
      <xdr:rowOff>66675</xdr:rowOff>
    </xdr:from>
    <xdr:to>
      <xdr:col>2</xdr:col>
      <xdr:colOff>441325</xdr:colOff>
      <xdr:row>6</xdr:row>
      <xdr:rowOff>28575</xdr:rowOff>
    </xdr:to>
    <xdr:pic>
      <xdr:nvPicPr>
        <xdr:cNvPr id="10" name="Picture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a:stretch>
          <a:fillRect/>
        </a:stretch>
      </xdr:blipFill>
      <xdr:spPr>
        <a:xfrm>
          <a:off x="495300" y="1038225"/>
          <a:ext cx="993775" cy="152400"/>
        </a:xfrm>
        <a:prstGeom prst="rect">
          <a:avLst/>
        </a:prstGeom>
      </xdr:spPr>
    </xdr:pic>
    <xdr:clientData/>
  </xdr:twoCellAnchor>
  <xdr:twoCellAnchor editAs="oneCell">
    <xdr:from>
      <xdr:col>1</xdr:col>
      <xdr:colOff>76200</xdr:colOff>
      <xdr:row>53</xdr:row>
      <xdr:rowOff>76200</xdr:rowOff>
    </xdr:from>
    <xdr:to>
      <xdr:col>2</xdr:col>
      <xdr:colOff>460375</xdr:colOff>
      <xdr:row>54</xdr:row>
      <xdr:rowOff>38100</xdr:rowOff>
    </xdr:to>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3"/>
        <a:stretch>
          <a:fillRect/>
        </a:stretch>
      </xdr:blipFill>
      <xdr:spPr>
        <a:xfrm>
          <a:off x="514350" y="10353675"/>
          <a:ext cx="993775" cy="152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104775</xdr:colOff>
      <xdr:row>4</xdr:row>
      <xdr:rowOff>85725</xdr:rowOff>
    </xdr:from>
    <xdr:to>
      <xdr:col>2</xdr:col>
      <xdr:colOff>488950</xdr:colOff>
      <xdr:row>5</xdr:row>
      <xdr:rowOff>114300</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285750" y="1323975"/>
          <a:ext cx="1098550" cy="152400"/>
        </a:xfrm>
        <a:prstGeom prst="rect">
          <a:avLst/>
        </a:prstGeom>
      </xdr:spPr>
    </xdr:pic>
    <xdr:clientData/>
  </xdr:twoCellAnchor>
  <xdr:oneCellAnchor>
    <xdr:from>
      <xdr:col>1</xdr:col>
      <xdr:colOff>104775</xdr:colOff>
      <xdr:row>50</xdr:row>
      <xdr:rowOff>85725</xdr:rowOff>
    </xdr:from>
    <xdr:ext cx="1098550" cy="152400"/>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1"/>
        <a:stretch>
          <a:fillRect/>
        </a:stretch>
      </xdr:blipFill>
      <xdr:spPr>
        <a:xfrm>
          <a:off x="285750" y="10744200"/>
          <a:ext cx="1098550" cy="152400"/>
        </a:xfrm>
        <a:prstGeom prst="rect">
          <a:avLst/>
        </a:prstGeom>
      </xdr:spPr>
    </xdr:pic>
    <xdr:clientData/>
  </xdr:oneCellAnchor>
  <xdr:oneCellAnchor>
    <xdr:from>
      <xdr:col>1</xdr:col>
      <xdr:colOff>104775</xdr:colOff>
      <xdr:row>50</xdr:row>
      <xdr:rowOff>85725</xdr:rowOff>
    </xdr:from>
    <xdr:ext cx="1098550" cy="152400"/>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1"/>
        <a:stretch>
          <a:fillRect/>
        </a:stretch>
      </xdr:blipFill>
      <xdr:spPr>
        <a:xfrm>
          <a:off x="285750" y="10744200"/>
          <a:ext cx="1098550" cy="152400"/>
        </a:xfrm>
        <a:prstGeom prst="rect">
          <a:avLst/>
        </a:prstGeom>
      </xdr:spPr>
    </xdr:pic>
    <xdr:clientData/>
  </xdr:oneCellAnchor>
  <xdr:twoCellAnchor editAs="oneCell">
    <xdr:from>
      <xdr:col>9</xdr:col>
      <xdr:colOff>85725</xdr:colOff>
      <xdr:row>11</xdr:row>
      <xdr:rowOff>38100</xdr:rowOff>
    </xdr:from>
    <xdr:to>
      <xdr:col>18</xdr:col>
      <xdr:colOff>475398</xdr:colOff>
      <xdr:row>19</xdr:row>
      <xdr:rowOff>9327</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stretch>
          <a:fillRect/>
        </a:stretch>
      </xdr:blipFill>
      <xdr:spPr>
        <a:xfrm>
          <a:off x="7134225" y="2333625"/>
          <a:ext cx="6819048" cy="1580952"/>
        </a:xfrm>
        <a:prstGeom prst="rect">
          <a:avLst/>
        </a:prstGeom>
      </xdr:spPr>
    </xdr:pic>
    <xdr:clientData/>
  </xdr:twoCellAnchor>
  <xdr:twoCellAnchor editAs="oneCell">
    <xdr:from>
      <xdr:col>9</xdr:col>
      <xdr:colOff>28575</xdr:colOff>
      <xdr:row>1</xdr:row>
      <xdr:rowOff>28576</xdr:rowOff>
    </xdr:from>
    <xdr:to>
      <xdr:col>17</xdr:col>
      <xdr:colOff>533404</xdr:colOff>
      <xdr:row>8</xdr:row>
      <xdr:rowOff>66675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a:stretch>
          <a:fillRect/>
        </a:stretch>
      </xdr:blipFill>
      <xdr:spPr>
        <a:xfrm>
          <a:off x="7077075" y="276226"/>
          <a:ext cx="6219829" cy="1523999"/>
        </a:xfrm>
        <a:prstGeom prst="rect">
          <a:avLst/>
        </a:prstGeom>
        <a:ln>
          <a:solidFill>
            <a:schemeClr val="accent1"/>
          </a:solidFill>
        </a:ln>
      </xdr:spPr>
    </xdr:pic>
    <xdr:clientData/>
  </xdr:twoCellAnchor>
  <xdr:twoCellAnchor editAs="oneCell">
    <xdr:from>
      <xdr:col>9</xdr:col>
      <xdr:colOff>76200</xdr:colOff>
      <xdr:row>19</xdr:row>
      <xdr:rowOff>0</xdr:rowOff>
    </xdr:from>
    <xdr:to>
      <xdr:col>18</xdr:col>
      <xdr:colOff>846825</xdr:colOff>
      <xdr:row>51</xdr:row>
      <xdr:rowOff>66675</xdr:rowOff>
    </xdr:to>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4"/>
        <a:stretch>
          <a:fillRect/>
        </a:stretch>
      </xdr:blipFill>
      <xdr:spPr>
        <a:xfrm>
          <a:off x="7124700" y="3848100"/>
          <a:ext cx="7200000" cy="6210300"/>
        </a:xfrm>
        <a:prstGeom prst="rect">
          <a:avLst/>
        </a:prstGeom>
      </xdr:spPr>
    </xdr:pic>
    <xdr:clientData/>
  </xdr:twoCellAnchor>
  <xdr:twoCellAnchor editAs="oneCell">
    <xdr:from>
      <xdr:col>9</xdr:col>
      <xdr:colOff>47625</xdr:colOff>
      <xdr:row>50</xdr:row>
      <xdr:rowOff>66675</xdr:rowOff>
    </xdr:from>
    <xdr:to>
      <xdr:col>18</xdr:col>
      <xdr:colOff>857250</xdr:colOff>
      <xdr:row>71</xdr:row>
      <xdr:rowOff>9525</xdr:rowOff>
    </xdr:to>
    <xdr:pic>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5"/>
        <a:stretch>
          <a:fillRect/>
        </a:stretch>
      </xdr:blipFill>
      <xdr:spPr>
        <a:xfrm>
          <a:off x="7096125" y="9934575"/>
          <a:ext cx="7239000" cy="4152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57150</xdr:colOff>
      <xdr:row>1</xdr:row>
      <xdr:rowOff>28575</xdr:rowOff>
    </xdr:from>
    <xdr:to>
      <xdr:col>17</xdr:col>
      <xdr:colOff>495300</xdr:colOff>
      <xdr:row>4</xdr:row>
      <xdr:rowOff>149860</xdr:rowOff>
    </xdr:to>
    <xdr:pic>
      <xdr:nvPicPr>
        <xdr:cNvPr id="18" name="Picture 17">
          <a:extLst>
            <a:ext uri="{FF2B5EF4-FFF2-40B4-BE49-F238E27FC236}">
              <a16:creationId xmlns:a16="http://schemas.microsoft.com/office/drawing/2014/main" id="{00000000-0008-0000-0F00-000012000000}"/>
            </a:ext>
          </a:extLst>
        </xdr:cNvPr>
        <xdr:cNvPicPr/>
      </xdr:nvPicPr>
      <xdr:blipFill>
        <a:blip xmlns:r="http://schemas.openxmlformats.org/officeDocument/2006/relationships" r:embed="rId1"/>
        <a:stretch>
          <a:fillRect/>
        </a:stretch>
      </xdr:blipFill>
      <xdr:spPr>
        <a:xfrm>
          <a:off x="7334250" y="276225"/>
          <a:ext cx="5943600" cy="864235"/>
        </a:xfrm>
        <a:prstGeom prst="rect">
          <a:avLst/>
        </a:prstGeom>
      </xdr:spPr>
    </xdr:pic>
    <xdr:clientData/>
  </xdr:twoCellAnchor>
  <xdr:twoCellAnchor editAs="oneCell">
    <xdr:from>
      <xdr:col>10</xdr:col>
      <xdr:colOff>38100</xdr:colOff>
      <xdr:row>5</xdr:row>
      <xdr:rowOff>57150</xdr:rowOff>
    </xdr:from>
    <xdr:to>
      <xdr:col>17</xdr:col>
      <xdr:colOff>113030</xdr:colOff>
      <xdr:row>26</xdr:row>
      <xdr:rowOff>94615</xdr:rowOff>
    </xdr:to>
    <xdr:pic>
      <xdr:nvPicPr>
        <xdr:cNvPr id="19" name="Picture 18">
          <a:extLst>
            <a:ext uri="{FF2B5EF4-FFF2-40B4-BE49-F238E27FC236}">
              <a16:creationId xmlns:a16="http://schemas.microsoft.com/office/drawing/2014/main" id="{00000000-0008-0000-0F00-000013000000}"/>
            </a:ext>
          </a:extLst>
        </xdr:cNvPr>
        <xdr:cNvPicPr/>
      </xdr:nvPicPr>
      <xdr:blipFill>
        <a:blip xmlns:r="http://schemas.openxmlformats.org/officeDocument/2006/relationships" r:embed="rId2"/>
        <a:stretch>
          <a:fillRect/>
        </a:stretch>
      </xdr:blipFill>
      <xdr:spPr>
        <a:xfrm>
          <a:off x="7467600" y="1295400"/>
          <a:ext cx="5580380" cy="4504690"/>
        </a:xfrm>
        <a:prstGeom prst="rect">
          <a:avLst/>
        </a:prstGeom>
      </xdr:spPr>
    </xdr:pic>
    <xdr:clientData/>
  </xdr:twoCellAnchor>
  <xdr:twoCellAnchor editAs="oneCell">
    <xdr:from>
      <xdr:col>10</xdr:col>
      <xdr:colOff>9525</xdr:colOff>
      <xdr:row>26</xdr:row>
      <xdr:rowOff>123825</xdr:rowOff>
    </xdr:from>
    <xdr:to>
      <xdr:col>15</xdr:col>
      <xdr:colOff>361315</xdr:colOff>
      <xdr:row>58</xdr:row>
      <xdr:rowOff>55880</xdr:rowOff>
    </xdr:to>
    <xdr:pic>
      <xdr:nvPicPr>
        <xdr:cNvPr id="20" name="Picture 19">
          <a:extLst>
            <a:ext uri="{FF2B5EF4-FFF2-40B4-BE49-F238E27FC236}">
              <a16:creationId xmlns:a16="http://schemas.microsoft.com/office/drawing/2014/main" id="{00000000-0008-0000-0F00-000014000000}"/>
            </a:ext>
          </a:extLst>
        </xdr:cNvPr>
        <xdr:cNvPicPr/>
      </xdr:nvPicPr>
      <xdr:blipFill>
        <a:blip xmlns:r="http://schemas.openxmlformats.org/officeDocument/2006/relationships" r:embed="rId3"/>
        <a:stretch>
          <a:fillRect/>
        </a:stretch>
      </xdr:blipFill>
      <xdr:spPr>
        <a:xfrm>
          <a:off x="7286625" y="5829300"/>
          <a:ext cx="4428490" cy="6075680"/>
        </a:xfrm>
        <a:prstGeom prst="rect">
          <a:avLst/>
        </a:prstGeom>
        <a:ln>
          <a:noFill/>
        </a:ln>
      </xdr:spPr>
    </xdr:pic>
    <xdr:clientData/>
  </xdr:twoCellAnchor>
  <xdr:twoCellAnchor editAs="oneCell">
    <xdr:from>
      <xdr:col>10</xdr:col>
      <xdr:colOff>38100</xdr:colOff>
      <xdr:row>60</xdr:row>
      <xdr:rowOff>19050</xdr:rowOff>
    </xdr:from>
    <xdr:to>
      <xdr:col>15</xdr:col>
      <xdr:colOff>361315</xdr:colOff>
      <xdr:row>70</xdr:row>
      <xdr:rowOff>104140</xdr:rowOff>
    </xdr:to>
    <xdr:pic>
      <xdr:nvPicPr>
        <xdr:cNvPr id="21" name="Picture 20">
          <a:extLst>
            <a:ext uri="{FF2B5EF4-FFF2-40B4-BE49-F238E27FC236}">
              <a16:creationId xmlns:a16="http://schemas.microsoft.com/office/drawing/2014/main" id="{00000000-0008-0000-0F00-000015000000}"/>
            </a:ext>
          </a:extLst>
        </xdr:cNvPr>
        <xdr:cNvPicPr/>
      </xdr:nvPicPr>
      <xdr:blipFill>
        <a:blip xmlns:r="http://schemas.openxmlformats.org/officeDocument/2006/relationships" r:embed="rId4"/>
        <a:stretch>
          <a:fillRect/>
        </a:stretch>
      </xdr:blipFill>
      <xdr:spPr>
        <a:xfrm>
          <a:off x="7315200" y="11944350"/>
          <a:ext cx="4399915" cy="2437765"/>
        </a:xfrm>
        <a:prstGeom prst="rect">
          <a:avLst/>
        </a:prstGeom>
      </xdr:spPr>
    </xdr:pic>
    <xdr:clientData/>
  </xdr:twoCellAnchor>
  <xdr:twoCellAnchor editAs="oneCell">
    <xdr:from>
      <xdr:col>10</xdr:col>
      <xdr:colOff>19050</xdr:colOff>
      <xdr:row>71</xdr:row>
      <xdr:rowOff>9525</xdr:rowOff>
    </xdr:from>
    <xdr:to>
      <xdr:col>16</xdr:col>
      <xdr:colOff>408305</xdr:colOff>
      <xdr:row>76</xdr:row>
      <xdr:rowOff>8890</xdr:rowOff>
    </xdr:to>
    <xdr:pic>
      <xdr:nvPicPr>
        <xdr:cNvPr id="22" name="Picture 21">
          <a:extLst>
            <a:ext uri="{FF2B5EF4-FFF2-40B4-BE49-F238E27FC236}">
              <a16:creationId xmlns:a16="http://schemas.microsoft.com/office/drawing/2014/main" id="{00000000-0008-0000-0F00-000016000000}"/>
            </a:ext>
          </a:extLst>
        </xdr:cNvPr>
        <xdr:cNvPicPr/>
      </xdr:nvPicPr>
      <xdr:blipFill>
        <a:blip xmlns:r="http://schemas.openxmlformats.org/officeDocument/2006/relationships" r:embed="rId5"/>
        <a:stretch>
          <a:fillRect/>
        </a:stretch>
      </xdr:blipFill>
      <xdr:spPr>
        <a:xfrm>
          <a:off x="7296150" y="14535150"/>
          <a:ext cx="5180330" cy="999490"/>
        </a:xfrm>
        <a:prstGeom prst="rect">
          <a:avLst/>
        </a:prstGeom>
      </xdr:spPr>
    </xdr:pic>
    <xdr:clientData/>
  </xdr:twoCellAnchor>
  <xdr:twoCellAnchor editAs="oneCell">
    <xdr:from>
      <xdr:col>10</xdr:col>
      <xdr:colOff>19050</xdr:colOff>
      <xdr:row>77</xdr:row>
      <xdr:rowOff>19050</xdr:rowOff>
    </xdr:from>
    <xdr:to>
      <xdr:col>17</xdr:col>
      <xdr:colOff>457200</xdr:colOff>
      <xdr:row>83</xdr:row>
      <xdr:rowOff>57785</xdr:rowOff>
    </xdr:to>
    <xdr:pic>
      <xdr:nvPicPr>
        <xdr:cNvPr id="23" name="Picture 22">
          <a:extLst>
            <a:ext uri="{FF2B5EF4-FFF2-40B4-BE49-F238E27FC236}">
              <a16:creationId xmlns:a16="http://schemas.microsoft.com/office/drawing/2014/main" id="{00000000-0008-0000-0F00-000017000000}"/>
            </a:ext>
          </a:extLst>
        </xdr:cNvPr>
        <xdr:cNvPicPr/>
      </xdr:nvPicPr>
      <xdr:blipFill>
        <a:blip xmlns:r="http://schemas.openxmlformats.org/officeDocument/2006/relationships" r:embed="rId6"/>
        <a:stretch>
          <a:fillRect/>
        </a:stretch>
      </xdr:blipFill>
      <xdr:spPr>
        <a:xfrm>
          <a:off x="7448550" y="15963900"/>
          <a:ext cx="5943600" cy="1076960"/>
        </a:xfrm>
        <a:prstGeom prst="rect">
          <a:avLst/>
        </a:prstGeom>
      </xdr:spPr>
    </xdr:pic>
    <xdr:clientData/>
  </xdr:twoCellAnchor>
  <xdr:twoCellAnchor editAs="oneCell">
    <xdr:from>
      <xdr:col>1</xdr:col>
      <xdr:colOff>66675</xdr:colOff>
      <xdr:row>6</xdr:row>
      <xdr:rowOff>0</xdr:rowOff>
    </xdr:from>
    <xdr:to>
      <xdr:col>2</xdr:col>
      <xdr:colOff>346075</xdr:colOff>
      <xdr:row>6</xdr:row>
      <xdr:rowOff>133350</xdr:rowOff>
    </xdr:to>
    <xdr:pic>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7"/>
        <a:stretch>
          <a:fillRect/>
        </a:stretch>
      </xdr:blipFill>
      <xdr:spPr>
        <a:xfrm>
          <a:off x="247650" y="1362075"/>
          <a:ext cx="993775" cy="133350"/>
        </a:xfrm>
        <a:prstGeom prst="rect">
          <a:avLst/>
        </a:prstGeom>
      </xdr:spPr>
    </xdr:pic>
    <xdr:clientData/>
  </xdr:twoCellAnchor>
  <xdr:twoCellAnchor editAs="oneCell">
    <xdr:from>
      <xdr:col>1</xdr:col>
      <xdr:colOff>66675</xdr:colOff>
      <xdr:row>53</xdr:row>
      <xdr:rowOff>114300</xdr:rowOff>
    </xdr:from>
    <xdr:to>
      <xdr:col>2</xdr:col>
      <xdr:colOff>346075</xdr:colOff>
      <xdr:row>54</xdr:row>
      <xdr:rowOff>142875</xdr:rowOff>
    </xdr:to>
    <xdr:pic>
      <xdr:nvPicPr>
        <xdr:cNvPr id="13" name="Picture 12">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7"/>
        <a:stretch>
          <a:fillRect/>
        </a:stretch>
      </xdr:blipFill>
      <xdr:spPr>
        <a:xfrm>
          <a:off x="247650" y="10925175"/>
          <a:ext cx="993775" cy="15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85725</xdr:colOff>
      <xdr:row>4</xdr:row>
      <xdr:rowOff>85725</xdr:rowOff>
    </xdr:from>
    <xdr:to>
      <xdr:col>2</xdr:col>
      <xdr:colOff>231775</xdr:colOff>
      <xdr:row>5</xdr:row>
      <xdr:rowOff>9525</xdr:rowOff>
    </xdr:to>
    <xdr:pic>
      <xdr:nvPicPr>
        <xdr:cNvPr id="12" name="Picture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1"/>
        <a:stretch>
          <a:fillRect/>
        </a:stretch>
      </xdr:blipFill>
      <xdr:spPr>
        <a:xfrm>
          <a:off x="266700" y="1076325"/>
          <a:ext cx="993775" cy="152400"/>
        </a:xfrm>
        <a:prstGeom prst="rect">
          <a:avLst/>
        </a:prstGeom>
      </xdr:spPr>
    </xdr:pic>
    <xdr:clientData/>
  </xdr:twoCellAnchor>
  <xdr:twoCellAnchor editAs="oneCell">
    <xdr:from>
      <xdr:col>1</xdr:col>
      <xdr:colOff>66675</xdr:colOff>
      <xdr:row>59</xdr:row>
      <xdr:rowOff>76200</xdr:rowOff>
    </xdr:from>
    <xdr:to>
      <xdr:col>2</xdr:col>
      <xdr:colOff>212725</xdr:colOff>
      <xdr:row>60</xdr:row>
      <xdr:rowOff>0</xdr:rowOff>
    </xdr:to>
    <xdr:pic>
      <xdr:nvPicPr>
        <xdr:cNvPr id="13" name="Picture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a:stretch>
          <a:fillRect/>
        </a:stretch>
      </xdr:blipFill>
      <xdr:spPr>
        <a:xfrm>
          <a:off x="247650" y="10382250"/>
          <a:ext cx="993775" cy="152400"/>
        </a:xfrm>
        <a:prstGeom prst="rect">
          <a:avLst/>
        </a:prstGeom>
      </xdr:spPr>
    </xdr:pic>
    <xdr:clientData/>
  </xdr:twoCellAnchor>
  <xdr:oneCellAnchor>
    <xdr:from>
      <xdr:col>1</xdr:col>
      <xdr:colOff>66675</xdr:colOff>
      <xdr:row>112</xdr:row>
      <xdr:rowOff>76200</xdr:rowOff>
    </xdr:from>
    <xdr:ext cx="993775" cy="152400"/>
    <xdr:pic>
      <xdr:nvPicPr>
        <xdr:cNvPr id="16" name="Picture 15">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1"/>
        <a:stretch>
          <a:fillRect/>
        </a:stretch>
      </xdr:blipFill>
      <xdr:spPr>
        <a:xfrm>
          <a:off x="247650" y="11182350"/>
          <a:ext cx="993775" cy="152400"/>
        </a:xfrm>
        <a:prstGeom prst="rect">
          <a:avLst/>
        </a:prstGeom>
      </xdr:spPr>
    </xdr:pic>
    <xdr:clientData/>
  </xdr:oneCellAnchor>
  <xdr:oneCellAnchor>
    <xdr:from>
      <xdr:col>1</xdr:col>
      <xdr:colOff>66675</xdr:colOff>
      <xdr:row>165</xdr:row>
      <xdr:rowOff>76200</xdr:rowOff>
    </xdr:from>
    <xdr:ext cx="993775" cy="152400"/>
    <xdr:pic>
      <xdr:nvPicPr>
        <xdr:cNvPr id="20" name="Picture 19">
          <a:extLst>
            <a:ext uri="{FF2B5EF4-FFF2-40B4-BE49-F238E27FC236}">
              <a16:creationId xmlns:a16="http://schemas.microsoft.com/office/drawing/2014/main" id="{00000000-0008-0000-1100-000014000000}"/>
            </a:ext>
          </a:extLst>
        </xdr:cNvPr>
        <xdr:cNvPicPr>
          <a:picLocks noChangeAspect="1"/>
        </xdr:cNvPicPr>
      </xdr:nvPicPr>
      <xdr:blipFill>
        <a:blip xmlns:r="http://schemas.openxmlformats.org/officeDocument/2006/relationships" r:embed="rId1"/>
        <a:stretch>
          <a:fillRect/>
        </a:stretch>
      </xdr:blipFill>
      <xdr:spPr>
        <a:xfrm>
          <a:off x="247650" y="20554950"/>
          <a:ext cx="993775" cy="152400"/>
        </a:xfrm>
        <a:prstGeom prst="rect">
          <a:avLst/>
        </a:prstGeom>
      </xdr:spPr>
    </xdr:pic>
    <xdr:clientData/>
  </xdr:oneCellAnchor>
  <xdr:oneCellAnchor>
    <xdr:from>
      <xdr:col>1</xdr:col>
      <xdr:colOff>66675</xdr:colOff>
      <xdr:row>218</xdr:row>
      <xdr:rowOff>76200</xdr:rowOff>
    </xdr:from>
    <xdr:ext cx="993775" cy="152400"/>
    <xdr:pic>
      <xdr:nvPicPr>
        <xdr:cNvPr id="21" name="Picture 20">
          <a:extLst>
            <a:ext uri="{FF2B5EF4-FFF2-40B4-BE49-F238E27FC236}">
              <a16:creationId xmlns:a16="http://schemas.microsoft.com/office/drawing/2014/main" id="{00000000-0008-0000-1100-000015000000}"/>
            </a:ext>
          </a:extLst>
        </xdr:cNvPr>
        <xdr:cNvPicPr>
          <a:picLocks noChangeAspect="1"/>
        </xdr:cNvPicPr>
      </xdr:nvPicPr>
      <xdr:blipFill>
        <a:blip xmlns:r="http://schemas.openxmlformats.org/officeDocument/2006/relationships" r:embed="rId1"/>
        <a:stretch>
          <a:fillRect/>
        </a:stretch>
      </xdr:blipFill>
      <xdr:spPr>
        <a:xfrm>
          <a:off x="247650" y="29946600"/>
          <a:ext cx="993775" cy="152400"/>
        </a:xfrm>
        <a:prstGeom prst="rect">
          <a:avLst/>
        </a:prstGeom>
      </xdr:spPr>
    </xdr:pic>
    <xdr:clientData/>
  </xdr:oneCellAnchor>
  <xdr:twoCellAnchor editAs="oneCell">
    <xdr:from>
      <xdr:col>9</xdr:col>
      <xdr:colOff>72117</xdr:colOff>
      <xdr:row>9</xdr:row>
      <xdr:rowOff>0</xdr:rowOff>
    </xdr:from>
    <xdr:to>
      <xdr:col>17</xdr:col>
      <xdr:colOff>634094</xdr:colOff>
      <xdr:row>51</xdr:row>
      <xdr:rowOff>187607</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6821260" y="1784345"/>
          <a:ext cx="6644369" cy="7157186"/>
        </a:xfrm>
        <a:prstGeom prst="rect">
          <a:avLst/>
        </a:prstGeom>
      </xdr:spPr>
    </xdr:pic>
    <xdr:clientData/>
  </xdr:twoCellAnchor>
  <xdr:twoCellAnchor editAs="oneCell">
    <xdr:from>
      <xdr:col>9</xdr:col>
      <xdr:colOff>70288</xdr:colOff>
      <xdr:row>4</xdr:row>
      <xdr:rowOff>38100</xdr:rowOff>
    </xdr:from>
    <xdr:to>
      <xdr:col>17</xdr:col>
      <xdr:colOff>550257</xdr:colOff>
      <xdr:row>9</xdr:row>
      <xdr:rowOff>152293</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6842891" y="839514"/>
          <a:ext cx="6595675" cy="974727"/>
        </a:xfrm>
        <a:prstGeom prst="rect">
          <a:avLst/>
        </a:prstGeom>
      </xdr:spPr>
    </xdr:pic>
    <xdr:clientData/>
  </xdr:twoCellAnchor>
  <xdr:twoCellAnchor editAs="oneCell">
    <xdr:from>
      <xdr:col>9</xdr:col>
      <xdr:colOff>69865</xdr:colOff>
      <xdr:row>64</xdr:row>
      <xdr:rowOff>4531</xdr:rowOff>
    </xdr:from>
    <xdr:to>
      <xdr:col>17</xdr:col>
      <xdr:colOff>631842</xdr:colOff>
      <xdr:row>107</xdr:row>
      <xdr:rowOff>15454</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stretch>
          <a:fillRect/>
        </a:stretch>
      </xdr:blipFill>
      <xdr:spPr>
        <a:xfrm>
          <a:off x="6819008" y="11502567"/>
          <a:ext cx="6644369" cy="7157186"/>
        </a:xfrm>
        <a:prstGeom prst="rect">
          <a:avLst/>
        </a:prstGeom>
      </xdr:spPr>
    </xdr:pic>
    <xdr:clientData/>
  </xdr:twoCellAnchor>
  <xdr:twoCellAnchor editAs="oneCell">
    <xdr:from>
      <xdr:col>9</xdr:col>
      <xdr:colOff>68036</xdr:colOff>
      <xdr:row>59</xdr:row>
      <xdr:rowOff>27214</xdr:rowOff>
    </xdr:from>
    <xdr:to>
      <xdr:col>17</xdr:col>
      <xdr:colOff>548005</xdr:colOff>
      <xdr:row>64</xdr:row>
      <xdr:rowOff>32550</xdr:rowOff>
    </xdr:to>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a:stretch>
          <a:fillRect/>
        </a:stretch>
      </xdr:blipFill>
      <xdr:spPr>
        <a:xfrm>
          <a:off x="6817179" y="10559143"/>
          <a:ext cx="6562361" cy="971443"/>
        </a:xfrm>
        <a:prstGeom prst="rect">
          <a:avLst/>
        </a:prstGeom>
      </xdr:spPr>
    </xdr:pic>
    <xdr:clientData/>
  </xdr:twoCellAnchor>
  <xdr:twoCellAnchor editAs="oneCell">
    <xdr:from>
      <xdr:col>9</xdr:col>
      <xdr:colOff>97079</xdr:colOff>
      <xdr:row>115</xdr:row>
      <xdr:rowOff>215965</xdr:rowOff>
    </xdr:from>
    <xdr:to>
      <xdr:col>17</xdr:col>
      <xdr:colOff>659056</xdr:colOff>
      <xdr:row>160</xdr:row>
      <xdr:rowOff>69257</xdr:rowOff>
    </xdr:to>
    <xdr:pic>
      <xdr:nvPicPr>
        <xdr:cNvPr id="8" name="Picture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stretch>
          <a:fillRect/>
        </a:stretch>
      </xdr:blipFill>
      <xdr:spPr>
        <a:xfrm>
          <a:off x="7182214" y="20247773"/>
          <a:ext cx="6694611" cy="7136253"/>
        </a:xfrm>
        <a:prstGeom prst="rect">
          <a:avLst/>
        </a:prstGeom>
      </xdr:spPr>
    </xdr:pic>
    <xdr:clientData/>
  </xdr:twoCellAnchor>
  <xdr:twoCellAnchor editAs="oneCell">
    <xdr:from>
      <xdr:col>9</xdr:col>
      <xdr:colOff>95250</xdr:colOff>
      <xdr:row>112</xdr:row>
      <xdr:rowOff>0</xdr:rowOff>
    </xdr:from>
    <xdr:to>
      <xdr:col>17</xdr:col>
      <xdr:colOff>575219</xdr:colOff>
      <xdr:row>116</xdr:row>
      <xdr:rowOff>46157</xdr:rowOff>
    </xdr:to>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3"/>
        <a:stretch>
          <a:fillRect/>
        </a:stretch>
      </xdr:blipFill>
      <xdr:spPr>
        <a:xfrm>
          <a:off x="6844393" y="19988893"/>
          <a:ext cx="6562361" cy="971443"/>
        </a:xfrm>
        <a:prstGeom prst="rect">
          <a:avLst/>
        </a:prstGeom>
      </xdr:spPr>
    </xdr:pic>
    <xdr:clientData/>
  </xdr:twoCellAnchor>
  <xdr:twoCellAnchor editAs="oneCell">
    <xdr:from>
      <xdr:col>9</xdr:col>
      <xdr:colOff>83472</xdr:colOff>
      <xdr:row>170</xdr:row>
      <xdr:rowOff>126996</xdr:rowOff>
    </xdr:from>
    <xdr:to>
      <xdr:col>17</xdr:col>
      <xdr:colOff>645449</xdr:colOff>
      <xdr:row>216</xdr:row>
      <xdr:rowOff>12734</xdr:rowOff>
    </xdr:to>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2"/>
        <a:stretch>
          <a:fillRect/>
        </a:stretch>
      </xdr:blipFill>
      <xdr:spPr>
        <a:xfrm>
          <a:off x="6832615" y="30253210"/>
          <a:ext cx="6644369" cy="7157186"/>
        </a:xfrm>
        <a:prstGeom prst="rect">
          <a:avLst/>
        </a:prstGeom>
      </xdr:spPr>
    </xdr:pic>
    <xdr:clientData/>
  </xdr:twoCellAnchor>
  <xdr:twoCellAnchor editAs="oneCell">
    <xdr:from>
      <xdr:col>9</xdr:col>
      <xdr:colOff>81643</xdr:colOff>
      <xdr:row>164</xdr:row>
      <xdr:rowOff>217715</xdr:rowOff>
    </xdr:from>
    <xdr:to>
      <xdr:col>17</xdr:col>
      <xdr:colOff>561612</xdr:colOff>
      <xdr:row>170</xdr:row>
      <xdr:rowOff>155015</xdr:rowOff>
    </xdr:to>
    <xdr:pic>
      <xdr:nvPicPr>
        <xdr:cNvPr id="11" name="Picture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3"/>
        <a:stretch>
          <a:fillRect/>
        </a:stretch>
      </xdr:blipFill>
      <xdr:spPr>
        <a:xfrm>
          <a:off x="6830786" y="29309786"/>
          <a:ext cx="6562361" cy="971443"/>
        </a:xfrm>
        <a:prstGeom prst="rect">
          <a:avLst/>
        </a:prstGeom>
      </xdr:spPr>
    </xdr:pic>
    <xdr:clientData/>
  </xdr:twoCellAnchor>
  <xdr:twoCellAnchor editAs="oneCell">
    <xdr:from>
      <xdr:col>9</xdr:col>
      <xdr:colOff>83472</xdr:colOff>
      <xdr:row>223</xdr:row>
      <xdr:rowOff>126995</xdr:rowOff>
    </xdr:from>
    <xdr:to>
      <xdr:col>17</xdr:col>
      <xdr:colOff>645449</xdr:colOff>
      <xdr:row>268</xdr:row>
      <xdr:rowOff>71350</xdr:rowOff>
    </xdr:to>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2"/>
        <a:stretch>
          <a:fillRect/>
        </a:stretch>
      </xdr:blipFill>
      <xdr:spPr>
        <a:xfrm>
          <a:off x="6832615" y="39138674"/>
          <a:ext cx="6644369" cy="7157186"/>
        </a:xfrm>
        <a:prstGeom prst="rect">
          <a:avLst/>
        </a:prstGeom>
      </xdr:spPr>
    </xdr:pic>
    <xdr:clientData/>
  </xdr:twoCellAnchor>
  <xdr:twoCellAnchor editAs="oneCell">
    <xdr:from>
      <xdr:col>9</xdr:col>
      <xdr:colOff>81643</xdr:colOff>
      <xdr:row>217</xdr:row>
      <xdr:rowOff>217714</xdr:rowOff>
    </xdr:from>
    <xdr:to>
      <xdr:col>17</xdr:col>
      <xdr:colOff>561612</xdr:colOff>
      <xdr:row>223</xdr:row>
      <xdr:rowOff>155014</xdr:rowOff>
    </xdr:to>
    <xdr:pic>
      <xdr:nvPicPr>
        <xdr:cNvPr id="15" name="Picture 14">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3"/>
        <a:stretch>
          <a:fillRect/>
        </a:stretch>
      </xdr:blipFill>
      <xdr:spPr>
        <a:xfrm>
          <a:off x="6830786" y="38195250"/>
          <a:ext cx="6562361" cy="9714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85725</xdr:colOff>
      <xdr:row>4</xdr:row>
      <xdr:rowOff>85725</xdr:rowOff>
    </xdr:from>
    <xdr:to>
      <xdr:col>2</xdr:col>
      <xdr:colOff>231775</xdr:colOff>
      <xdr:row>5</xdr:row>
      <xdr:rowOff>9525</xdr:rowOff>
    </xdr:to>
    <xdr:pic>
      <xdr:nvPicPr>
        <xdr:cNvPr id="2" name="Picture 1">
          <a:extLst>
            <a:ext uri="{FF2B5EF4-FFF2-40B4-BE49-F238E27FC236}">
              <a16:creationId xmlns:a16="http://schemas.microsoft.com/office/drawing/2014/main" id="{FCEBFA4A-F7BB-448F-8EAF-E9323622144B}"/>
            </a:ext>
          </a:extLst>
        </xdr:cNvPr>
        <xdr:cNvPicPr>
          <a:picLocks noChangeAspect="1"/>
        </xdr:cNvPicPr>
      </xdr:nvPicPr>
      <xdr:blipFill>
        <a:blip xmlns:r="http://schemas.openxmlformats.org/officeDocument/2006/relationships" r:embed="rId1"/>
        <a:stretch>
          <a:fillRect/>
        </a:stretch>
      </xdr:blipFill>
      <xdr:spPr>
        <a:xfrm>
          <a:off x="266700" y="885825"/>
          <a:ext cx="993775" cy="152400"/>
        </a:xfrm>
        <a:prstGeom prst="rect">
          <a:avLst/>
        </a:prstGeom>
      </xdr:spPr>
    </xdr:pic>
    <xdr:clientData/>
  </xdr:twoCellAnchor>
  <xdr:twoCellAnchor editAs="oneCell">
    <xdr:from>
      <xdr:col>1</xdr:col>
      <xdr:colOff>66675</xdr:colOff>
      <xdr:row>59</xdr:row>
      <xdr:rowOff>76200</xdr:rowOff>
    </xdr:from>
    <xdr:to>
      <xdr:col>2</xdr:col>
      <xdr:colOff>212725</xdr:colOff>
      <xdr:row>60</xdr:row>
      <xdr:rowOff>0</xdr:rowOff>
    </xdr:to>
    <xdr:pic>
      <xdr:nvPicPr>
        <xdr:cNvPr id="3" name="Picture 2">
          <a:extLst>
            <a:ext uri="{FF2B5EF4-FFF2-40B4-BE49-F238E27FC236}">
              <a16:creationId xmlns:a16="http://schemas.microsoft.com/office/drawing/2014/main" id="{BCE1491C-8C85-45EE-AC5E-8BC53772BA45}"/>
            </a:ext>
          </a:extLst>
        </xdr:cNvPr>
        <xdr:cNvPicPr>
          <a:picLocks noChangeAspect="1"/>
        </xdr:cNvPicPr>
      </xdr:nvPicPr>
      <xdr:blipFill>
        <a:blip xmlns:r="http://schemas.openxmlformats.org/officeDocument/2006/relationships" r:embed="rId1"/>
        <a:stretch>
          <a:fillRect/>
        </a:stretch>
      </xdr:blipFill>
      <xdr:spPr>
        <a:xfrm>
          <a:off x="247650" y="10344150"/>
          <a:ext cx="993775" cy="152400"/>
        </a:xfrm>
        <a:prstGeom prst="rect">
          <a:avLst/>
        </a:prstGeom>
      </xdr:spPr>
    </xdr:pic>
    <xdr:clientData/>
  </xdr:twoCellAnchor>
  <xdr:oneCellAnchor>
    <xdr:from>
      <xdr:col>1</xdr:col>
      <xdr:colOff>66675</xdr:colOff>
      <xdr:row>116</xdr:row>
      <xdr:rowOff>76200</xdr:rowOff>
    </xdr:from>
    <xdr:ext cx="993775" cy="152400"/>
    <xdr:pic>
      <xdr:nvPicPr>
        <xdr:cNvPr id="4" name="Picture 3">
          <a:extLst>
            <a:ext uri="{FF2B5EF4-FFF2-40B4-BE49-F238E27FC236}">
              <a16:creationId xmlns:a16="http://schemas.microsoft.com/office/drawing/2014/main" id="{D849A561-D98F-454F-BEF5-969EECDC9C13}"/>
            </a:ext>
          </a:extLst>
        </xdr:cNvPr>
        <xdr:cNvPicPr>
          <a:picLocks noChangeAspect="1"/>
        </xdr:cNvPicPr>
      </xdr:nvPicPr>
      <xdr:blipFill>
        <a:blip xmlns:r="http://schemas.openxmlformats.org/officeDocument/2006/relationships" r:embed="rId1"/>
        <a:stretch>
          <a:fillRect/>
        </a:stretch>
      </xdr:blipFill>
      <xdr:spPr>
        <a:xfrm>
          <a:off x="247650" y="19450050"/>
          <a:ext cx="993775" cy="152400"/>
        </a:xfrm>
        <a:prstGeom prst="rect">
          <a:avLst/>
        </a:prstGeom>
      </xdr:spPr>
    </xdr:pic>
    <xdr:clientData/>
  </xdr:oneCellAnchor>
  <xdr:oneCellAnchor>
    <xdr:from>
      <xdr:col>1</xdr:col>
      <xdr:colOff>66675</xdr:colOff>
      <xdr:row>173</xdr:row>
      <xdr:rowOff>76200</xdr:rowOff>
    </xdr:from>
    <xdr:ext cx="993775" cy="152400"/>
    <xdr:pic>
      <xdr:nvPicPr>
        <xdr:cNvPr id="5" name="Picture 4">
          <a:extLst>
            <a:ext uri="{FF2B5EF4-FFF2-40B4-BE49-F238E27FC236}">
              <a16:creationId xmlns:a16="http://schemas.microsoft.com/office/drawing/2014/main" id="{D0520B20-71D6-4635-8ABC-C239FDF29F56}"/>
            </a:ext>
          </a:extLst>
        </xdr:cNvPr>
        <xdr:cNvPicPr>
          <a:picLocks noChangeAspect="1"/>
        </xdr:cNvPicPr>
      </xdr:nvPicPr>
      <xdr:blipFill>
        <a:blip xmlns:r="http://schemas.openxmlformats.org/officeDocument/2006/relationships" r:embed="rId1"/>
        <a:stretch>
          <a:fillRect/>
        </a:stretch>
      </xdr:blipFill>
      <xdr:spPr>
        <a:xfrm>
          <a:off x="247650" y="28403550"/>
          <a:ext cx="993775" cy="152400"/>
        </a:xfrm>
        <a:prstGeom prst="rect">
          <a:avLst/>
        </a:prstGeom>
      </xdr:spPr>
    </xdr:pic>
    <xdr:clientData/>
  </xdr:oneCellAnchor>
  <xdr:oneCellAnchor>
    <xdr:from>
      <xdr:col>1</xdr:col>
      <xdr:colOff>66675</xdr:colOff>
      <xdr:row>230</xdr:row>
      <xdr:rowOff>76200</xdr:rowOff>
    </xdr:from>
    <xdr:ext cx="993775" cy="152400"/>
    <xdr:pic>
      <xdr:nvPicPr>
        <xdr:cNvPr id="6" name="Picture 5">
          <a:extLst>
            <a:ext uri="{FF2B5EF4-FFF2-40B4-BE49-F238E27FC236}">
              <a16:creationId xmlns:a16="http://schemas.microsoft.com/office/drawing/2014/main" id="{D64CE798-BC0C-4AFA-9908-84767FEDB5E4}"/>
            </a:ext>
          </a:extLst>
        </xdr:cNvPr>
        <xdr:cNvPicPr>
          <a:picLocks noChangeAspect="1"/>
        </xdr:cNvPicPr>
      </xdr:nvPicPr>
      <xdr:blipFill>
        <a:blip xmlns:r="http://schemas.openxmlformats.org/officeDocument/2006/relationships" r:embed="rId1"/>
        <a:stretch>
          <a:fillRect/>
        </a:stretch>
      </xdr:blipFill>
      <xdr:spPr>
        <a:xfrm>
          <a:off x="247650" y="36918900"/>
          <a:ext cx="993775" cy="152400"/>
        </a:xfrm>
        <a:prstGeom prst="rect">
          <a:avLst/>
        </a:prstGeom>
      </xdr:spPr>
    </xdr:pic>
    <xdr:clientData/>
  </xdr:oneCellAnchor>
  <xdr:twoCellAnchor editAs="oneCell">
    <xdr:from>
      <xdr:col>9</xdr:col>
      <xdr:colOff>72117</xdr:colOff>
      <xdr:row>9</xdr:row>
      <xdr:rowOff>0</xdr:rowOff>
    </xdr:from>
    <xdr:to>
      <xdr:col>17</xdr:col>
      <xdr:colOff>634094</xdr:colOff>
      <xdr:row>51</xdr:row>
      <xdr:rowOff>187607</xdr:rowOff>
    </xdr:to>
    <xdr:pic>
      <xdr:nvPicPr>
        <xdr:cNvPr id="7" name="Picture 6">
          <a:extLst>
            <a:ext uri="{FF2B5EF4-FFF2-40B4-BE49-F238E27FC236}">
              <a16:creationId xmlns:a16="http://schemas.microsoft.com/office/drawing/2014/main" id="{C1FCCF4E-BA2F-4767-96F0-70418BE718D1}"/>
            </a:ext>
          </a:extLst>
        </xdr:cNvPr>
        <xdr:cNvPicPr>
          <a:picLocks noChangeAspect="1"/>
        </xdr:cNvPicPr>
      </xdr:nvPicPr>
      <xdr:blipFill>
        <a:blip xmlns:r="http://schemas.openxmlformats.org/officeDocument/2006/relationships" r:embed="rId2"/>
        <a:stretch>
          <a:fillRect/>
        </a:stretch>
      </xdr:blipFill>
      <xdr:spPr>
        <a:xfrm>
          <a:off x="7149192" y="1657350"/>
          <a:ext cx="6677027" cy="7140857"/>
        </a:xfrm>
        <a:prstGeom prst="rect">
          <a:avLst/>
        </a:prstGeom>
      </xdr:spPr>
    </xdr:pic>
    <xdr:clientData/>
  </xdr:twoCellAnchor>
  <xdr:twoCellAnchor editAs="oneCell">
    <xdr:from>
      <xdr:col>9</xdr:col>
      <xdr:colOff>70288</xdr:colOff>
      <xdr:row>4</xdr:row>
      <xdr:rowOff>38100</xdr:rowOff>
    </xdr:from>
    <xdr:to>
      <xdr:col>17</xdr:col>
      <xdr:colOff>550257</xdr:colOff>
      <xdr:row>9</xdr:row>
      <xdr:rowOff>152293</xdr:rowOff>
    </xdr:to>
    <xdr:pic>
      <xdr:nvPicPr>
        <xdr:cNvPr id="8" name="Picture 7">
          <a:extLst>
            <a:ext uri="{FF2B5EF4-FFF2-40B4-BE49-F238E27FC236}">
              <a16:creationId xmlns:a16="http://schemas.microsoft.com/office/drawing/2014/main" id="{EC6F3BCB-7734-4E7D-A960-50126306554C}"/>
            </a:ext>
          </a:extLst>
        </xdr:cNvPr>
        <xdr:cNvPicPr>
          <a:picLocks noChangeAspect="1"/>
        </xdr:cNvPicPr>
      </xdr:nvPicPr>
      <xdr:blipFill>
        <a:blip xmlns:r="http://schemas.openxmlformats.org/officeDocument/2006/relationships" r:embed="rId3"/>
        <a:stretch>
          <a:fillRect/>
        </a:stretch>
      </xdr:blipFill>
      <xdr:spPr>
        <a:xfrm>
          <a:off x="7147363" y="838200"/>
          <a:ext cx="6595019" cy="971443"/>
        </a:xfrm>
        <a:prstGeom prst="rect">
          <a:avLst/>
        </a:prstGeom>
      </xdr:spPr>
    </xdr:pic>
    <xdr:clientData/>
  </xdr:twoCellAnchor>
  <xdr:twoCellAnchor editAs="oneCell">
    <xdr:from>
      <xdr:col>9</xdr:col>
      <xdr:colOff>69865</xdr:colOff>
      <xdr:row>64</xdr:row>
      <xdr:rowOff>4531</xdr:rowOff>
    </xdr:from>
    <xdr:to>
      <xdr:col>17</xdr:col>
      <xdr:colOff>631842</xdr:colOff>
      <xdr:row>106</xdr:row>
      <xdr:rowOff>91654</xdr:rowOff>
    </xdr:to>
    <xdr:pic>
      <xdr:nvPicPr>
        <xdr:cNvPr id="9" name="Picture 8">
          <a:extLst>
            <a:ext uri="{FF2B5EF4-FFF2-40B4-BE49-F238E27FC236}">
              <a16:creationId xmlns:a16="http://schemas.microsoft.com/office/drawing/2014/main" id="{7AEFE1AE-D1E5-489C-AD40-5D0E4090A881}"/>
            </a:ext>
          </a:extLst>
        </xdr:cNvPr>
        <xdr:cNvPicPr>
          <a:picLocks noChangeAspect="1"/>
        </xdr:cNvPicPr>
      </xdr:nvPicPr>
      <xdr:blipFill>
        <a:blip xmlns:r="http://schemas.openxmlformats.org/officeDocument/2006/relationships" r:embed="rId2"/>
        <a:stretch>
          <a:fillRect/>
        </a:stretch>
      </xdr:blipFill>
      <xdr:spPr>
        <a:xfrm>
          <a:off x="7146940" y="11234506"/>
          <a:ext cx="6677027" cy="7173723"/>
        </a:xfrm>
        <a:prstGeom prst="rect">
          <a:avLst/>
        </a:prstGeom>
      </xdr:spPr>
    </xdr:pic>
    <xdr:clientData/>
  </xdr:twoCellAnchor>
  <xdr:twoCellAnchor editAs="oneCell">
    <xdr:from>
      <xdr:col>9</xdr:col>
      <xdr:colOff>68036</xdr:colOff>
      <xdr:row>59</xdr:row>
      <xdr:rowOff>27214</xdr:rowOff>
    </xdr:from>
    <xdr:to>
      <xdr:col>17</xdr:col>
      <xdr:colOff>548005</xdr:colOff>
      <xdr:row>64</xdr:row>
      <xdr:rowOff>32550</xdr:rowOff>
    </xdr:to>
    <xdr:pic>
      <xdr:nvPicPr>
        <xdr:cNvPr id="10" name="Picture 9">
          <a:extLst>
            <a:ext uri="{FF2B5EF4-FFF2-40B4-BE49-F238E27FC236}">
              <a16:creationId xmlns:a16="http://schemas.microsoft.com/office/drawing/2014/main" id="{B9DB8CFF-F517-4586-BDF4-FBC9A0EA3FCA}"/>
            </a:ext>
          </a:extLst>
        </xdr:cNvPr>
        <xdr:cNvPicPr>
          <a:picLocks noChangeAspect="1"/>
        </xdr:cNvPicPr>
      </xdr:nvPicPr>
      <xdr:blipFill>
        <a:blip xmlns:r="http://schemas.openxmlformats.org/officeDocument/2006/relationships" r:embed="rId3"/>
        <a:stretch>
          <a:fillRect/>
        </a:stretch>
      </xdr:blipFill>
      <xdr:spPr>
        <a:xfrm>
          <a:off x="7145111" y="10295164"/>
          <a:ext cx="6595019" cy="967361"/>
        </a:xfrm>
        <a:prstGeom prst="rect">
          <a:avLst/>
        </a:prstGeom>
      </xdr:spPr>
    </xdr:pic>
    <xdr:clientData/>
  </xdr:twoCellAnchor>
  <xdr:twoCellAnchor editAs="oneCell">
    <xdr:from>
      <xdr:col>9</xdr:col>
      <xdr:colOff>97079</xdr:colOff>
      <xdr:row>119</xdr:row>
      <xdr:rowOff>215965</xdr:rowOff>
    </xdr:from>
    <xdr:to>
      <xdr:col>17</xdr:col>
      <xdr:colOff>659056</xdr:colOff>
      <xdr:row>164</xdr:row>
      <xdr:rowOff>69257</xdr:rowOff>
    </xdr:to>
    <xdr:pic>
      <xdr:nvPicPr>
        <xdr:cNvPr id="11" name="Picture 10">
          <a:extLst>
            <a:ext uri="{FF2B5EF4-FFF2-40B4-BE49-F238E27FC236}">
              <a16:creationId xmlns:a16="http://schemas.microsoft.com/office/drawing/2014/main" id="{46D6AA91-4DC8-4597-A10F-911077134FF9}"/>
            </a:ext>
          </a:extLst>
        </xdr:cNvPr>
        <xdr:cNvPicPr>
          <a:picLocks noChangeAspect="1"/>
        </xdr:cNvPicPr>
      </xdr:nvPicPr>
      <xdr:blipFill>
        <a:blip xmlns:r="http://schemas.openxmlformats.org/officeDocument/2006/relationships" r:embed="rId2"/>
        <a:stretch>
          <a:fillRect/>
        </a:stretch>
      </xdr:blipFill>
      <xdr:spPr>
        <a:xfrm>
          <a:off x="7174154" y="20275615"/>
          <a:ext cx="6677027" cy="7149442"/>
        </a:xfrm>
        <a:prstGeom prst="rect">
          <a:avLst/>
        </a:prstGeom>
      </xdr:spPr>
    </xdr:pic>
    <xdr:clientData/>
  </xdr:twoCellAnchor>
  <xdr:twoCellAnchor editAs="oneCell">
    <xdr:from>
      <xdr:col>9</xdr:col>
      <xdr:colOff>95250</xdr:colOff>
      <xdr:row>116</xdr:row>
      <xdr:rowOff>0</xdr:rowOff>
    </xdr:from>
    <xdr:to>
      <xdr:col>17</xdr:col>
      <xdr:colOff>575219</xdr:colOff>
      <xdr:row>120</xdr:row>
      <xdr:rowOff>46157</xdr:rowOff>
    </xdr:to>
    <xdr:pic>
      <xdr:nvPicPr>
        <xdr:cNvPr id="12" name="Picture 11">
          <a:extLst>
            <a:ext uri="{FF2B5EF4-FFF2-40B4-BE49-F238E27FC236}">
              <a16:creationId xmlns:a16="http://schemas.microsoft.com/office/drawing/2014/main" id="{D1BCDBFD-3568-4435-9EAE-E439FD2600BD}"/>
            </a:ext>
          </a:extLst>
        </xdr:cNvPr>
        <xdr:cNvPicPr>
          <a:picLocks noChangeAspect="1"/>
        </xdr:cNvPicPr>
      </xdr:nvPicPr>
      <xdr:blipFill>
        <a:blip xmlns:r="http://schemas.openxmlformats.org/officeDocument/2006/relationships" r:embed="rId3"/>
        <a:stretch>
          <a:fillRect/>
        </a:stretch>
      </xdr:blipFill>
      <xdr:spPr>
        <a:xfrm>
          <a:off x="7172325" y="19373850"/>
          <a:ext cx="6595019" cy="960557"/>
        </a:xfrm>
        <a:prstGeom prst="rect">
          <a:avLst/>
        </a:prstGeom>
      </xdr:spPr>
    </xdr:pic>
    <xdr:clientData/>
  </xdr:twoCellAnchor>
  <xdr:twoCellAnchor editAs="oneCell">
    <xdr:from>
      <xdr:col>9</xdr:col>
      <xdr:colOff>83472</xdr:colOff>
      <xdr:row>178</xdr:row>
      <xdr:rowOff>126996</xdr:rowOff>
    </xdr:from>
    <xdr:to>
      <xdr:col>17</xdr:col>
      <xdr:colOff>645449</xdr:colOff>
      <xdr:row>223</xdr:row>
      <xdr:rowOff>69884</xdr:rowOff>
    </xdr:to>
    <xdr:pic>
      <xdr:nvPicPr>
        <xdr:cNvPr id="13" name="Picture 12">
          <a:extLst>
            <a:ext uri="{FF2B5EF4-FFF2-40B4-BE49-F238E27FC236}">
              <a16:creationId xmlns:a16="http://schemas.microsoft.com/office/drawing/2014/main" id="{570D68CD-DCEC-469E-A490-5B065A39BF73}"/>
            </a:ext>
          </a:extLst>
        </xdr:cNvPr>
        <xdr:cNvPicPr>
          <a:picLocks noChangeAspect="1"/>
        </xdr:cNvPicPr>
      </xdr:nvPicPr>
      <xdr:blipFill>
        <a:blip xmlns:r="http://schemas.openxmlformats.org/officeDocument/2006/relationships" r:embed="rId2"/>
        <a:stretch>
          <a:fillRect/>
        </a:stretch>
      </xdr:blipFill>
      <xdr:spPr>
        <a:xfrm>
          <a:off x="7160547" y="29254446"/>
          <a:ext cx="6677027" cy="7143788"/>
        </a:xfrm>
        <a:prstGeom prst="rect">
          <a:avLst/>
        </a:prstGeom>
      </xdr:spPr>
    </xdr:pic>
    <xdr:clientData/>
  </xdr:twoCellAnchor>
  <xdr:twoCellAnchor editAs="oneCell">
    <xdr:from>
      <xdr:col>9</xdr:col>
      <xdr:colOff>81643</xdr:colOff>
      <xdr:row>172</xdr:row>
      <xdr:rowOff>217715</xdr:rowOff>
    </xdr:from>
    <xdr:to>
      <xdr:col>17</xdr:col>
      <xdr:colOff>561612</xdr:colOff>
      <xdr:row>178</xdr:row>
      <xdr:rowOff>155015</xdr:rowOff>
    </xdr:to>
    <xdr:pic>
      <xdr:nvPicPr>
        <xdr:cNvPr id="14" name="Picture 13">
          <a:extLst>
            <a:ext uri="{FF2B5EF4-FFF2-40B4-BE49-F238E27FC236}">
              <a16:creationId xmlns:a16="http://schemas.microsoft.com/office/drawing/2014/main" id="{B9A61E78-9B3D-4F32-AFF7-B5DBA1DAD9B3}"/>
            </a:ext>
          </a:extLst>
        </xdr:cNvPr>
        <xdr:cNvPicPr>
          <a:picLocks noChangeAspect="1"/>
        </xdr:cNvPicPr>
      </xdr:nvPicPr>
      <xdr:blipFill>
        <a:blip xmlns:r="http://schemas.openxmlformats.org/officeDocument/2006/relationships" r:embed="rId3"/>
        <a:stretch>
          <a:fillRect/>
        </a:stretch>
      </xdr:blipFill>
      <xdr:spPr>
        <a:xfrm>
          <a:off x="7158718" y="28316465"/>
          <a:ext cx="6595019" cy="966000"/>
        </a:xfrm>
        <a:prstGeom prst="rect">
          <a:avLst/>
        </a:prstGeom>
      </xdr:spPr>
    </xdr:pic>
    <xdr:clientData/>
  </xdr:twoCellAnchor>
  <xdr:twoCellAnchor editAs="oneCell">
    <xdr:from>
      <xdr:col>9</xdr:col>
      <xdr:colOff>83472</xdr:colOff>
      <xdr:row>235</xdr:row>
      <xdr:rowOff>126995</xdr:rowOff>
    </xdr:from>
    <xdr:to>
      <xdr:col>17</xdr:col>
      <xdr:colOff>645449</xdr:colOff>
      <xdr:row>280</xdr:row>
      <xdr:rowOff>71350</xdr:rowOff>
    </xdr:to>
    <xdr:pic>
      <xdr:nvPicPr>
        <xdr:cNvPr id="15" name="Picture 14">
          <a:extLst>
            <a:ext uri="{FF2B5EF4-FFF2-40B4-BE49-F238E27FC236}">
              <a16:creationId xmlns:a16="http://schemas.microsoft.com/office/drawing/2014/main" id="{682E5F74-C887-421C-9DEE-645E075D4BB6}"/>
            </a:ext>
          </a:extLst>
        </xdr:cNvPr>
        <xdr:cNvPicPr>
          <a:picLocks noChangeAspect="1"/>
        </xdr:cNvPicPr>
      </xdr:nvPicPr>
      <xdr:blipFill>
        <a:blip xmlns:r="http://schemas.openxmlformats.org/officeDocument/2006/relationships" r:embed="rId2"/>
        <a:stretch>
          <a:fillRect/>
        </a:stretch>
      </xdr:blipFill>
      <xdr:spPr>
        <a:xfrm>
          <a:off x="7160547" y="37769795"/>
          <a:ext cx="6677027" cy="7145255"/>
        </a:xfrm>
        <a:prstGeom prst="rect">
          <a:avLst/>
        </a:prstGeom>
      </xdr:spPr>
    </xdr:pic>
    <xdr:clientData/>
  </xdr:twoCellAnchor>
  <xdr:twoCellAnchor editAs="oneCell">
    <xdr:from>
      <xdr:col>9</xdr:col>
      <xdr:colOff>81643</xdr:colOff>
      <xdr:row>229</xdr:row>
      <xdr:rowOff>217714</xdr:rowOff>
    </xdr:from>
    <xdr:to>
      <xdr:col>17</xdr:col>
      <xdr:colOff>561612</xdr:colOff>
      <xdr:row>235</xdr:row>
      <xdr:rowOff>155014</xdr:rowOff>
    </xdr:to>
    <xdr:pic>
      <xdr:nvPicPr>
        <xdr:cNvPr id="16" name="Picture 15">
          <a:extLst>
            <a:ext uri="{FF2B5EF4-FFF2-40B4-BE49-F238E27FC236}">
              <a16:creationId xmlns:a16="http://schemas.microsoft.com/office/drawing/2014/main" id="{17A3C0CF-C437-4F8E-9549-0323A5744BD9}"/>
            </a:ext>
          </a:extLst>
        </xdr:cNvPr>
        <xdr:cNvPicPr>
          <a:picLocks noChangeAspect="1"/>
        </xdr:cNvPicPr>
      </xdr:nvPicPr>
      <xdr:blipFill>
        <a:blip xmlns:r="http://schemas.openxmlformats.org/officeDocument/2006/relationships" r:embed="rId3"/>
        <a:stretch>
          <a:fillRect/>
        </a:stretch>
      </xdr:blipFill>
      <xdr:spPr>
        <a:xfrm>
          <a:off x="7158718" y="36831814"/>
          <a:ext cx="6595019" cy="96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114300</xdr:colOff>
      <xdr:row>1</xdr:row>
      <xdr:rowOff>19050</xdr:rowOff>
    </xdr:from>
    <xdr:to>
      <xdr:col>16</xdr:col>
      <xdr:colOff>199167</xdr:colOff>
      <xdr:row>52</xdr:row>
      <xdr:rowOff>198425</xdr:rowOff>
    </xdr:to>
    <xdr:pic>
      <xdr:nvPicPr>
        <xdr:cNvPr id="14" name="Picture 13">
          <a:extLst>
            <a:ext uri="{FF2B5EF4-FFF2-40B4-BE49-F238E27FC236}">
              <a16:creationId xmlns:a16="http://schemas.microsoft.com/office/drawing/2014/main" id="{00000000-0008-0000-1200-00000E000000}"/>
            </a:ext>
          </a:extLst>
        </xdr:cNvPr>
        <xdr:cNvPicPr>
          <a:picLocks noChangeAspect="1"/>
        </xdr:cNvPicPr>
      </xdr:nvPicPr>
      <xdr:blipFill>
        <a:blip xmlns:r="http://schemas.openxmlformats.org/officeDocument/2006/relationships" r:embed="rId1"/>
        <a:stretch>
          <a:fillRect/>
        </a:stretch>
      </xdr:blipFill>
      <xdr:spPr>
        <a:xfrm>
          <a:off x="6362700" y="266700"/>
          <a:ext cx="6866667" cy="12809525"/>
        </a:xfrm>
        <a:prstGeom prst="rect">
          <a:avLst/>
        </a:prstGeom>
        <a:ln>
          <a:solidFill>
            <a:schemeClr val="accent1"/>
          </a:solidFill>
        </a:ln>
      </xdr:spPr>
    </xdr:pic>
    <xdr:clientData/>
  </xdr:twoCellAnchor>
  <xdr:twoCellAnchor editAs="oneCell">
    <xdr:from>
      <xdr:col>8</xdr:col>
      <xdr:colOff>95250</xdr:colOff>
      <xdr:row>56</xdr:row>
      <xdr:rowOff>38100</xdr:rowOff>
    </xdr:from>
    <xdr:to>
      <xdr:col>16</xdr:col>
      <xdr:colOff>180117</xdr:colOff>
      <xdr:row>107</xdr:row>
      <xdr:rowOff>217475</xdr:rowOff>
    </xdr:to>
    <xdr:pic>
      <xdr:nvPicPr>
        <xdr:cNvPr id="15" name="Picture 14">
          <a:extLst>
            <a:ext uri="{FF2B5EF4-FFF2-40B4-BE49-F238E27FC236}">
              <a16:creationId xmlns:a16="http://schemas.microsoft.com/office/drawing/2014/main" id="{00000000-0008-0000-1200-00000F000000}"/>
            </a:ext>
          </a:extLst>
        </xdr:cNvPr>
        <xdr:cNvPicPr>
          <a:picLocks noChangeAspect="1"/>
        </xdr:cNvPicPr>
      </xdr:nvPicPr>
      <xdr:blipFill>
        <a:blip xmlns:r="http://schemas.openxmlformats.org/officeDocument/2006/relationships" r:embed="rId1"/>
        <a:stretch>
          <a:fillRect/>
        </a:stretch>
      </xdr:blipFill>
      <xdr:spPr>
        <a:xfrm>
          <a:off x="6343650" y="13906500"/>
          <a:ext cx="6866667" cy="12809525"/>
        </a:xfrm>
        <a:prstGeom prst="rect">
          <a:avLst/>
        </a:prstGeom>
        <a:ln>
          <a:solidFill>
            <a:schemeClr val="accent1"/>
          </a:solidFill>
        </a:ln>
      </xdr:spPr>
    </xdr:pic>
    <xdr:clientData/>
  </xdr:twoCellAnchor>
  <xdr:twoCellAnchor editAs="oneCell">
    <xdr:from>
      <xdr:col>1</xdr:col>
      <xdr:colOff>47625</xdr:colOff>
      <xdr:row>4</xdr:row>
      <xdr:rowOff>38100</xdr:rowOff>
    </xdr:from>
    <xdr:to>
      <xdr:col>2</xdr:col>
      <xdr:colOff>193675</xdr:colOff>
      <xdr:row>4</xdr:row>
      <xdr:rowOff>190500</xdr:rowOff>
    </xdr:to>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2"/>
        <a:stretch>
          <a:fillRect/>
        </a:stretch>
      </xdr:blipFill>
      <xdr:spPr>
        <a:xfrm>
          <a:off x="228600" y="1028700"/>
          <a:ext cx="993775" cy="152400"/>
        </a:xfrm>
        <a:prstGeom prst="rect">
          <a:avLst/>
        </a:prstGeom>
      </xdr:spPr>
    </xdr:pic>
    <xdr:clientData/>
  </xdr:twoCellAnchor>
  <xdr:twoCellAnchor editAs="oneCell">
    <xdr:from>
      <xdr:col>1</xdr:col>
      <xdr:colOff>57150</xdr:colOff>
      <xdr:row>31</xdr:row>
      <xdr:rowOff>57150</xdr:rowOff>
    </xdr:from>
    <xdr:to>
      <xdr:col>2</xdr:col>
      <xdr:colOff>203200</xdr:colOff>
      <xdr:row>31</xdr:row>
      <xdr:rowOff>209550</xdr:rowOff>
    </xdr:to>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2"/>
        <a:stretch>
          <a:fillRect/>
        </a:stretch>
      </xdr:blipFill>
      <xdr:spPr>
        <a:xfrm>
          <a:off x="238125" y="7734300"/>
          <a:ext cx="993775" cy="152400"/>
        </a:xfrm>
        <a:prstGeom prst="rect">
          <a:avLst/>
        </a:prstGeom>
      </xdr:spPr>
    </xdr:pic>
    <xdr:clientData/>
  </xdr:twoCellAnchor>
  <xdr:twoCellAnchor editAs="oneCell">
    <xdr:from>
      <xdr:col>1</xdr:col>
      <xdr:colOff>57150</xdr:colOff>
      <xdr:row>59</xdr:row>
      <xdr:rowOff>57150</xdr:rowOff>
    </xdr:from>
    <xdr:to>
      <xdr:col>2</xdr:col>
      <xdr:colOff>203200</xdr:colOff>
      <xdr:row>59</xdr:row>
      <xdr:rowOff>209550</xdr:rowOff>
    </xdr:to>
    <xdr:pic>
      <xdr:nvPicPr>
        <xdr:cNvPr id="13" name="Picture 12">
          <a:extLst>
            <a:ext uri="{FF2B5EF4-FFF2-40B4-BE49-F238E27FC236}">
              <a16:creationId xmlns:a16="http://schemas.microsoft.com/office/drawing/2014/main" id="{00000000-0008-0000-1200-00000D000000}"/>
            </a:ext>
          </a:extLst>
        </xdr:cNvPr>
        <xdr:cNvPicPr>
          <a:picLocks noChangeAspect="1"/>
        </xdr:cNvPicPr>
      </xdr:nvPicPr>
      <xdr:blipFill>
        <a:blip xmlns:r="http://schemas.openxmlformats.org/officeDocument/2006/relationships" r:embed="rId2"/>
        <a:stretch>
          <a:fillRect/>
        </a:stretch>
      </xdr:blipFill>
      <xdr:spPr>
        <a:xfrm>
          <a:off x="238125" y="14668500"/>
          <a:ext cx="993775" cy="152400"/>
        </a:xfrm>
        <a:prstGeom prst="rect">
          <a:avLst/>
        </a:prstGeom>
      </xdr:spPr>
    </xdr:pic>
    <xdr:clientData/>
  </xdr:twoCellAnchor>
  <xdr:twoCellAnchor editAs="oneCell">
    <xdr:from>
      <xdr:col>1</xdr:col>
      <xdr:colOff>57150</xdr:colOff>
      <xdr:row>87</xdr:row>
      <xdr:rowOff>57150</xdr:rowOff>
    </xdr:from>
    <xdr:to>
      <xdr:col>2</xdr:col>
      <xdr:colOff>203200</xdr:colOff>
      <xdr:row>87</xdr:row>
      <xdr:rowOff>209550</xdr:rowOff>
    </xdr:to>
    <xdr:pic>
      <xdr:nvPicPr>
        <xdr:cNvPr id="20" name="Picture 19">
          <a:extLst>
            <a:ext uri="{FF2B5EF4-FFF2-40B4-BE49-F238E27FC236}">
              <a16:creationId xmlns:a16="http://schemas.microsoft.com/office/drawing/2014/main" id="{00000000-0008-0000-1200-000014000000}"/>
            </a:ext>
          </a:extLst>
        </xdr:cNvPr>
        <xdr:cNvPicPr>
          <a:picLocks noChangeAspect="1"/>
        </xdr:cNvPicPr>
      </xdr:nvPicPr>
      <xdr:blipFill>
        <a:blip xmlns:r="http://schemas.openxmlformats.org/officeDocument/2006/relationships" r:embed="rId2"/>
        <a:stretch>
          <a:fillRect/>
        </a:stretch>
      </xdr:blipFill>
      <xdr:spPr>
        <a:xfrm>
          <a:off x="238125" y="21602700"/>
          <a:ext cx="993775" cy="15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200025</xdr:colOff>
          <xdr:row>13</xdr:row>
          <xdr:rowOff>9525</xdr:rowOff>
        </xdr:to>
        <xdr:sp macro="" textlink="">
          <xdr:nvSpPr>
            <xdr:cNvPr id="69666" name="Option Button 34" hidden="1">
              <a:extLst>
                <a:ext uri="{63B3BB69-23CF-44E3-9099-C40C66FF867C}">
                  <a14:compatExt spid="_x0000_s69666"/>
                </a:ext>
                <a:ext uri="{FF2B5EF4-FFF2-40B4-BE49-F238E27FC236}">
                  <a16:creationId xmlns:a16="http://schemas.microsoft.com/office/drawing/2014/main" id="{00000000-0008-0000-0100-00002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200025</xdr:colOff>
          <xdr:row>17</xdr:row>
          <xdr:rowOff>9525</xdr:rowOff>
        </xdr:to>
        <xdr:sp macro="" textlink="">
          <xdr:nvSpPr>
            <xdr:cNvPr id="69668" name="Option Button 36" hidden="1">
              <a:extLst>
                <a:ext uri="{63B3BB69-23CF-44E3-9099-C40C66FF867C}">
                  <a14:compatExt spid="_x0000_s69668"/>
                </a:ext>
                <a:ext uri="{FF2B5EF4-FFF2-40B4-BE49-F238E27FC236}">
                  <a16:creationId xmlns:a16="http://schemas.microsoft.com/office/drawing/2014/main" id="{00000000-0008-0000-0100-00002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200025</xdr:colOff>
          <xdr:row>19</xdr:row>
          <xdr:rowOff>9525</xdr:rowOff>
        </xdr:to>
        <xdr:sp macro="" textlink="">
          <xdr:nvSpPr>
            <xdr:cNvPr id="69669" name="Option Button 37" hidden="1">
              <a:extLst>
                <a:ext uri="{63B3BB69-23CF-44E3-9099-C40C66FF867C}">
                  <a14:compatExt spid="_x0000_s69669"/>
                </a:ext>
                <a:ext uri="{FF2B5EF4-FFF2-40B4-BE49-F238E27FC236}">
                  <a16:creationId xmlns:a16="http://schemas.microsoft.com/office/drawing/2014/main" id="{00000000-0008-0000-0100-00002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200025</xdr:colOff>
          <xdr:row>21</xdr:row>
          <xdr:rowOff>9525</xdr:rowOff>
        </xdr:to>
        <xdr:sp macro="" textlink="">
          <xdr:nvSpPr>
            <xdr:cNvPr id="69670" name="Option Button 38" hidden="1">
              <a:extLst>
                <a:ext uri="{63B3BB69-23CF-44E3-9099-C40C66FF867C}">
                  <a14:compatExt spid="_x0000_s69670"/>
                </a:ext>
                <a:ext uri="{FF2B5EF4-FFF2-40B4-BE49-F238E27FC236}">
                  <a16:creationId xmlns:a16="http://schemas.microsoft.com/office/drawing/2014/main" id="{00000000-0008-0000-0100-00002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200025</xdr:colOff>
          <xdr:row>28</xdr:row>
          <xdr:rowOff>9525</xdr:rowOff>
        </xdr:to>
        <xdr:sp macro="" textlink="">
          <xdr:nvSpPr>
            <xdr:cNvPr id="69672" name="Option Button 40" hidden="1">
              <a:extLst>
                <a:ext uri="{63B3BB69-23CF-44E3-9099-C40C66FF867C}">
                  <a14:compatExt spid="_x0000_s69672"/>
                </a:ext>
                <a:ext uri="{FF2B5EF4-FFF2-40B4-BE49-F238E27FC236}">
                  <a16:creationId xmlns:a16="http://schemas.microsoft.com/office/drawing/2014/main" id="{00000000-0008-0000-0100-00002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200025</xdr:colOff>
          <xdr:row>30</xdr:row>
          <xdr:rowOff>9525</xdr:rowOff>
        </xdr:to>
        <xdr:sp macro="" textlink="">
          <xdr:nvSpPr>
            <xdr:cNvPr id="69673" name="Option Button 41" hidden="1">
              <a:extLst>
                <a:ext uri="{63B3BB69-23CF-44E3-9099-C40C66FF867C}">
                  <a14:compatExt spid="_x0000_s69673"/>
                </a:ext>
                <a:ext uri="{FF2B5EF4-FFF2-40B4-BE49-F238E27FC236}">
                  <a16:creationId xmlns:a16="http://schemas.microsoft.com/office/drawing/2014/main" id="{00000000-0008-0000-0100-00002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200025</xdr:colOff>
          <xdr:row>32</xdr:row>
          <xdr:rowOff>9525</xdr:rowOff>
        </xdr:to>
        <xdr:sp macro="" textlink="">
          <xdr:nvSpPr>
            <xdr:cNvPr id="69675" name="Option Button 43" hidden="1">
              <a:extLst>
                <a:ext uri="{63B3BB69-23CF-44E3-9099-C40C66FF867C}">
                  <a14:compatExt spid="_x0000_s69675"/>
                </a:ext>
                <a:ext uri="{FF2B5EF4-FFF2-40B4-BE49-F238E27FC236}">
                  <a16:creationId xmlns:a16="http://schemas.microsoft.com/office/drawing/2014/main" id="{00000000-0008-0000-0100-00002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200025</xdr:colOff>
          <xdr:row>34</xdr:row>
          <xdr:rowOff>9525</xdr:rowOff>
        </xdr:to>
        <xdr:sp macro="" textlink="">
          <xdr:nvSpPr>
            <xdr:cNvPr id="69676" name="Option Button 44" hidden="1">
              <a:extLst>
                <a:ext uri="{63B3BB69-23CF-44E3-9099-C40C66FF867C}">
                  <a14:compatExt spid="_x0000_s69676"/>
                </a:ext>
                <a:ext uri="{FF2B5EF4-FFF2-40B4-BE49-F238E27FC236}">
                  <a16:creationId xmlns:a16="http://schemas.microsoft.com/office/drawing/2014/main" id="{00000000-0008-0000-0100-00002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200025</xdr:colOff>
          <xdr:row>36</xdr:row>
          <xdr:rowOff>9525</xdr:rowOff>
        </xdr:to>
        <xdr:sp macro="" textlink="">
          <xdr:nvSpPr>
            <xdr:cNvPr id="69678" name="Option Button 46" hidden="1">
              <a:extLst>
                <a:ext uri="{63B3BB69-23CF-44E3-9099-C40C66FF867C}">
                  <a14:compatExt spid="_x0000_s69678"/>
                </a:ext>
                <a:ext uri="{FF2B5EF4-FFF2-40B4-BE49-F238E27FC236}">
                  <a16:creationId xmlns:a16="http://schemas.microsoft.com/office/drawing/2014/main" id="{00000000-0008-0000-0100-00002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200025</xdr:colOff>
          <xdr:row>38</xdr:row>
          <xdr:rowOff>9525</xdr:rowOff>
        </xdr:to>
        <xdr:sp macro="" textlink="">
          <xdr:nvSpPr>
            <xdr:cNvPr id="69679" name="Option Button 47" hidden="1">
              <a:extLst>
                <a:ext uri="{63B3BB69-23CF-44E3-9099-C40C66FF867C}">
                  <a14:compatExt spid="_x0000_s69679"/>
                </a:ext>
                <a:ext uri="{FF2B5EF4-FFF2-40B4-BE49-F238E27FC236}">
                  <a16:creationId xmlns:a16="http://schemas.microsoft.com/office/drawing/2014/main" id="{00000000-0008-0000-0100-00002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xdr:colOff>
      <xdr:row>4</xdr:row>
      <xdr:rowOff>152400</xdr:rowOff>
    </xdr:from>
    <xdr:to>
      <xdr:col>2</xdr:col>
      <xdr:colOff>723900</xdr:colOff>
      <xdr:row>5</xdr:row>
      <xdr:rowOff>91781</xdr:rowOff>
    </xdr:to>
    <xdr:pic>
      <xdr:nvPicPr>
        <xdr:cNvPr id="36" name="Pictur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
        <a:stretch>
          <a:fillRect/>
        </a:stretch>
      </xdr:blipFill>
      <xdr:spPr>
        <a:xfrm>
          <a:off x="228600" y="1066800"/>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190500</xdr:colOff>
          <xdr:row>12</xdr:row>
          <xdr:rowOff>219075</xdr:rowOff>
        </xdr:to>
        <xdr:sp macro="" textlink="">
          <xdr:nvSpPr>
            <xdr:cNvPr id="69693" name="Option Button 61" hidden="1">
              <a:extLst>
                <a:ext uri="{63B3BB69-23CF-44E3-9099-C40C66FF867C}">
                  <a14:compatExt spid="_x0000_s69693"/>
                </a:ext>
                <a:ext uri="{FF2B5EF4-FFF2-40B4-BE49-F238E27FC236}">
                  <a16:creationId xmlns:a16="http://schemas.microsoft.com/office/drawing/2014/main" id="{00000000-0008-0000-0100-00003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0</xdr:rowOff>
        </xdr:from>
        <xdr:to>
          <xdr:col>11</xdr:col>
          <xdr:colOff>190500</xdr:colOff>
          <xdr:row>14</xdr:row>
          <xdr:rowOff>219075</xdr:rowOff>
        </xdr:to>
        <xdr:sp macro="" textlink="">
          <xdr:nvSpPr>
            <xdr:cNvPr id="69695" name="Option Button 63" hidden="1">
              <a:extLst>
                <a:ext uri="{63B3BB69-23CF-44E3-9099-C40C66FF867C}">
                  <a14:compatExt spid="_x0000_s69695"/>
                </a:ext>
                <a:ext uri="{FF2B5EF4-FFF2-40B4-BE49-F238E27FC236}">
                  <a16:creationId xmlns:a16="http://schemas.microsoft.com/office/drawing/2014/main" id="{00000000-0008-0000-0100-00003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190500</xdr:colOff>
          <xdr:row>16</xdr:row>
          <xdr:rowOff>219075</xdr:rowOff>
        </xdr:to>
        <xdr:sp macro="" textlink="">
          <xdr:nvSpPr>
            <xdr:cNvPr id="69696" name="Option Button 64" hidden="1">
              <a:extLst>
                <a:ext uri="{63B3BB69-23CF-44E3-9099-C40C66FF867C}">
                  <a14:compatExt spid="_x0000_s69696"/>
                </a:ext>
                <a:ext uri="{FF2B5EF4-FFF2-40B4-BE49-F238E27FC236}">
                  <a16:creationId xmlns:a16="http://schemas.microsoft.com/office/drawing/2014/main" id="{00000000-0008-0000-0100-00004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190500</xdr:colOff>
          <xdr:row>18</xdr:row>
          <xdr:rowOff>219075</xdr:rowOff>
        </xdr:to>
        <xdr:sp macro="" textlink="">
          <xdr:nvSpPr>
            <xdr:cNvPr id="69697" name="Option Button 65" hidden="1">
              <a:extLst>
                <a:ext uri="{63B3BB69-23CF-44E3-9099-C40C66FF867C}">
                  <a14:compatExt spid="_x0000_s69697"/>
                </a:ext>
                <a:ext uri="{FF2B5EF4-FFF2-40B4-BE49-F238E27FC236}">
                  <a16:creationId xmlns:a16="http://schemas.microsoft.com/office/drawing/2014/main" id="{00000000-0008-0000-0100-00004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190500</xdr:colOff>
          <xdr:row>20</xdr:row>
          <xdr:rowOff>219075</xdr:rowOff>
        </xdr:to>
        <xdr:sp macro="" textlink="">
          <xdr:nvSpPr>
            <xdr:cNvPr id="69698" name="Option Button 66" hidden="1">
              <a:extLst>
                <a:ext uri="{63B3BB69-23CF-44E3-9099-C40C66FF867C}">
                  <a14:compatExt spid="_x0000_s69698"/>
                </a:ext>
                <a:ext uri="{FF2B5EF4-FFF2-40B4-BE49-F238E27FC236}">
                  <a16:creationId xmlns:a16="http://schemas.microsoft.com/office/drawing/2014/main" id="{00000000-0008-0000-0100-00004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190500</xdr:colOff>
          <xdr:row>27</xdr:row>
          <xdr:rowOff>219075</xdr:rowOff>
        </xdr:to>
        <xdr:sp macro="" textlink="">
          <xdr:nvSpPr>
            <xdr:cNvPr id="69699" name="Option Button 67" hidden="1">
              <a:extLst>
                <a:ext uri="{63B3BB69-23CF-44E3-9099-C40C66FF867C}">
                  <a14:compatExt spid="_x0000_s69699"/>
                </a:ext>
                <a:ext uri="{FF2B5EF4-FFF2-40B4-BE49-F238E27FC236}">
                  <a16:creationId xmlns:a16="http://schemas.microsoft.com/office/drawing/2014/main" id="{00000000-0008-0000-0100-00004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190500</xdr:colOff>
          <xdr:row>29</xdr:row>
          <xdr:rowOff>219075</xdr:rowOff>
        </xdr:to>
        <xdr:sp macro="" textlink="">
          <xdr:nvSpPr>
            <xdr:cNvPr id="69700" name="Option Button 68" hidden="1">
              <a:extLst>
                <a:ext uri="{63B3BB69-23CF-44E3-9099-C40C66FF867C}">
                  <a14:compatExt spid="_x0000_s69700"/>
                </a:ext>
                <a:ext uri="{FF2B5EF4-FFF2-40B4-BE49-F238E27FC236}">
                  <a16:creationId xmlns:a16="http://schemas.microsoft.com/office/drawing/2014/main" id="{00000000-0008-0000-0100-00004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190500</xdr:colOff>
          <xdr:row>31</xdr:row>
          <xdr:rowOff>219075</xdr:rowOff>
        </xdr:to>
        <xdr:sp macro="" textlink="">
          <xdr:nvSpPr>
            <xdr:cNvPr id="69701" name="Option Button 69" hidden="1">
              <a:extLst>
                <a:ext uri="{63B3BB69-23CF-44E3-9099-C40C66FF867C}">
                  <a14:compatExt spid="_x0000_s69701"/>
                </a:ext>
                <a:ext uri="{FF2B5EF4-FFF2-40B4-BE49-F238E27FC236}">
                  <a16:creationId xmlns:a16="http://schemas.microsoft.com/office/drawing/2014/main" id="{00000000-0008-0000-0100-00004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190500</xdr:colOff>
          <xdr:row>33</xdr:row>
          <xdr:rowOff>219075</xdr:rowOff>
        </xdr:to>
        <xdr:sp macro="" textlink="">
          <xdr:nvSpPr>
            <xdr:cNvPr id="69702" name="Option Button 70" hidden="1">
              <a:extLst>
                <a:ext uri="{63B3BB69-23CF-44E3-9099-C40C66FF867C}">
                  <a14:compatExt spid="_x0000_s69702"/>
                </a:ext>
                <a:ext uri="{FF2B5EF4-FFF2-40B4-BE49-F238E27FC236}">
                  <a16:creationId xmlns:a16="http://schemas.microsoft.com/office/drawing/2014/main" id="{00000000-0008-0000-0100-00004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190500</xdr:colOff>
          <xdr:row>35</xdr:row>
          <xdr:rowOff>219075</xdr:rowOff>
        </xdr:to>
        <xdr:sp macro="" textlink="">
          <xdr:nvSpPr>
            <xdr:cNvPr id="69703" name="Option Button 71" hidden="1">
              <a:extLst>
                <a:ext uri="{63B3BB69-23CF-44E3-9099-C40C66FF867C}">
                  <a14:compatExt spid="_x0000_s69703"/>
                </a:ext>
                <a:ext uri="{FF2B5EF4-FFF2-40B4-BE49-F238E27FC236}">
                  <a16:creationId xmlns:a16="http://schemas.microsoft.com/office/drawing/2014/main" id="{00000000-0008-0000-01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0</xdr:rowOff>
        </xdr:from>
        <xdr:to>
          <xdr:col>11</xdr:col>
          <xdr:colOff>190500</xdr:colOff>
          <xdr:row>37</xdr:row>
          <xdr:rowOff>219075</xdr:rowOff>
        </xdr:to>
        <xdr:sp macro="" textlink="">
          <xdr:nvSpPr>
            <xdr:cNvPr id="69704" name="Option Button 72" hidden="1">
              <a:extLst>
                <a:ext uri="{63B3BB69-23CF-44E3-9099-C40C66FF867C}">
                  <a14:compatExt spid="_x0000_s69704"/>
                </a:ext>
                <a:ext uri="{FF2B5EF4-FFF2-40B4-BE49-F238E27FC236}">
                  <a16:creationId xmlns:a16="http://schemas.microsoft.com/office/drawing/2014/main" id="{00000000-0008-0000-01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xdr:col>
      <xdr:colOff>66675</xdr:colOff>
      <xdr:row>4</xdr:row>
      <xdr:rowOff>47625</xdr:rowOff>
    </xdr:from>
    <xdr:to>
      <xdr:col>2</xdr:col>
      <xdr:colOff>450850</xdr:colOff>
      <xdr:row>5</xdr:row>
      <xdr:rowOff>0</xdr:rowOff>
    </xdr:to>
    <xdr:pic>
      <xdr:nvPicPr>
        <xdr:cNvPr id="12" name="Picture 11">
          <a:extLst>
            <a:ext uri="{FF2B5EF4-FFF2-40B4-BE49-F238E27FC236}">
              <a16:creationId xmlns:a16="http://schemas.microsoft.com/office/drawing/2014/main" id="{00000000-0008-0000-1500-00000C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twoCellAnchor>
  <xdr:oneCellAnchor>
    <xdr:from>
      <xdr:col>1</xdr:col>
      <xdr:colOff>66675</xdr:colOff>
      <xdr:row>56</xdr:row>
      <xdr:rowOff>47625</xdr:rowOff>
    </xdr:from>
    <xdr:ext cx="993775" cy="152400"/>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108</xdr:row>
      <xdr:rowOff>47625</xdr:rowOff>
    </xdr:from>
    <xdr:ext cx="993775" cy="152400"/>
    <xdr:pic>
      <xdr:nvPicPr>
        <xdr:cNvPr id="7" name="Picture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160</xdr:row>
      <xdr:rowOff>47625</xdr:rowOff>
    </xdr:from>
    <xdr:ext cx="993775" cy="152400"/>
    <xdr:pic>
      <xdr:nvPicPr>
        <xdr:cNvPr id="8" name="Picture 7">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1</xdr:col>
      <xdr:colOff>85725</xdr:colOff>
      <xdr:row>3</xdr:row>
      <xdr:rowOff>76200</xdr:rowOff>
    </xdr:from>
    <xdr:to>
      <xdr:col>2</xdr:col>
      <xdr:colOff>469900</xdr:colOff>
      <xdr:row>4</xdr:row>
      <xdr:rowOff>57150</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twoCellAnchor>
  <xdr:oneCellAnchor>
    <xdr:from>
      <xdr:col>1</xdr:col>
      <xdr:colOff>85725</xdr:colOff>
      <xdr:row>55</xdr:row>
      <xdr:rowOff>76200</xdr:rowOff>
    </xdr:from>
    <xdr:ext cx="993775" cy="152400"/>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66675</xdr:colOff>
      <xdr:row>5</xdr:row>
      <xdr:rowOff>66675</xdr:rowOff>
    </xdr:from>
    <xdr:to>
      <xdr:col>2</xdr:col>
      <xdr:colOff>450850</xdr:colOff>
      <xdr:row>6</xdr:row>
      <xdr:rowOff>28575</xdr:rowOff>
    </xdr:to>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twoCellAnchor>
  <xdr:oneCellAnchor>
    <xdr:from>
      <xdr:col>1</xdr:col>
      <xdr:colOff>66675</xdr:colOff>
      <xdr:row>62</xdr:row>
      <xdr:rowOff>66675</xdr:rowOff>
    </xdr:from>
    <xdr:ext cx="993775" cy="152400"/>
    <xdr:pic>
      <xdr:nvPicPr>
        <xdr:cNvPr id="6" name="Picture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5</xdr:row>
      <xdr:rowOff>28575</xdr:rowOff>
    </xdr:from>
    <xdr:to>
      <xdr:col>2</xdr:col>
      <xdr:colOff>381000</xdr:colOff>
      <xdr:row>5</xdr:row>
      <xdr:rowOff>196556</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tretch>
          <a:fillRect/>
        </a:stretch>
      </xdr:blipFill>
      <xdr:spPr>
        <a:xfrm>
          <a:off x="266700" y="1228725"/>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9525</xdr:colOff>
          <xdr:row>18</xdr:row>
          <xdr:rowOff>19050</xdr:rowOff>
        </xdr:from>
        <xdr:to>
          <xdr:col>12</xdr:col>
          <xdr:colOff>9525</xdr:colOff>
          <xdr:row>18</xdr:row>
          <xdr:rowOff>219075</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12</xdr:col>
          <xdr:colOff>9525</xdr:colOff>
          <xdr:row>19</xdr:row>
          <xdr:rowOff>219075</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19050</xdr:rowOff>
        </xdr:from>
        <xdr:to>
          <xdr:col>12</xdr:col>
          <xdr:colOff>9525</xdr:colOff>
          <xdr:row>20</xdr:row>
          <xdr:rowOff>219075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19050</xdr:rowOff>
        </xdr:from>
        <xdr:to>
          <xdr:col>12</xdr:col>
          <xdr:colOff>9525</xdr:colOff>
          <xdr:row>24</xdr:row>
          <xdr:rowOff>219075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19050</xdr:rowOff>
        </xdr:from>
        <xdr:to>
          <xdr:col>12</xdr:col>
          <xdr:colOff>9525</xdr:colOff>
          <xdr:row>26</xdr:row>
          <xdr:rowOff>219075</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12</xdr:col>
          <xdr:colOff>9525</xdr:colOff>
          <xdr:row>27</xdr:row>
          <xdr:rowOff>219075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19050</xdr:rowOff>
        </xdr:from>
        <xdr:to>
          <xdr:col>12</xdr:col>
          <xdr:colOff>9525</xdr:colOff>
          <xdr:row>28</xdr:row>
          <xdr:rowOff>219075</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12</xdr:col>
          <xdr:colOff>9525</xdr:colOff>
          <xdr:row>25</xdr:row>
          <xdr:rowOff>219075</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4</xdr:row>
      <xdr:rowOff>95250</xdr:rowOff>
    </xdr:from>
    <xdr:to>
      <xdr:col>2</xdr:col>
      <xdr:colOff>460375</xdr:colOff>
      <xdr:row>4</xdr:row>
      <xdr:rowOff>247650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6700" y="857250"/>
          <a:ext cx="1098550" cy="15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4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4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4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4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4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4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4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4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4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4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4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4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4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4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4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4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4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4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4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4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4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4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4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4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4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4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4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3</xdr:col>
      <xdr:colOff>384175</xdr:colOff>
      <xdr:row>5</xdr:row>
      <xdr:rowOff>152400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561975" y="1209675"/>
          <a:ext cx="993775" cy="152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1038225</xdr:colOff>
      <xdr:row>28</xdr:row>
      <xdr:rowOff>180975</xdr:rowOff>
    </xdr:from>
    <xdr:to>
      <xdr:col>20</xdr:col>
      <xdr:colOff>9525</xdr:colOff>
      <xdr:row>50</xdr:row>
      <xdr:rowOff>129320</xdr:rowOff>
    </xdr:to>
    <xdr:pic>
      <xdr:nvPicPr>
        <xdr:cNvPr id="4" name="Picture 3">
          <a:extLst>
            <a:ext uri="{FF2B5EF4-FFF2-40B4-BE49-F238E27FC236}">
              <a16:creationId xmlns:a16="http://schemas.microsoft.com/office/drawing/2014/main" id="{00000000-0008-0000-0600-000004000000}"/>
            </a:ext>
          </a:extLst>
        </xdr:cNvPr>
        <xdr:cNvPicPr>
          <a:picLocks noGrp="1" noChangeAspect="1" noChangeArrowheads="1"/>
        </xdr:cNvPicPr>
      </xdr:nvPicPr>
      <xdr:blipFill>
        <a:blip xmlns:r="http://schemas.openxmlformats.org/officeDocument/2006/relationships" r:embed="rId1" cstate="print"/>
        <a:srcRect/>
        <a:stretch>
          <a:fillRect/>
        </a:stretch>
      </xdr:blipFill>
      <xdr:spPr bwMode="auto">
        <a:xfrm>
          <a:off x="7258050" y="5648325"/>
          <a:ext cx="6038850" cy="4215545"/>
        </a:xfrm>
        <a:prstGeom prst="rect">
          <a:avLst/>
        </a:prstGeom>
        <a:noFill/>
        <a:ln w="9525">
          <a:solidFill>
            <a:schemeClr val="tx1"/>
          </a:solidFill>
          <a:miter lim="800000"/>
          <a:headEnd/>
          <a:tailEnd/>
        </a:ln>
        <a:effectLst/>
      </xdr:spPr>
    </xdr:pic>
    <xdr:clientData/>
  </xdr:twoCellAnchor>
  <xdr:twoCellAnchor>
    <xdr:from>
      <xdr:col>9</xdr:col>
      <xdr:colOff>47625</xdr:colOff>
      <xdr:row>41</xdr:row>
      <xdr:rowOff>38100</xdr:rowOff>
    </xdr:from>
    <xdr:to>
      <xdr:col>9</xdr:col>
      <xdr:colOff>314325</xdr:colOff>
      <xdr:row>41</xdr:row>
      <xdr:rowOff>133350</xdr:rowOff>
    </xdr:to>
    <xdr:sp macro="" textlink="">
      <xdr:nvSpPr>
        <xdr:cNvPr id="2" name="Right Arrow 1">
          <a:extLst>
            <a:ext uri="{FF2B5EF4-FFF2-40B4-BE49-F238E27FC236}">
              <a16:creationId xmlns:a16="http://schemas.microsoft.com/office/drawing/2014/main" id="{00000000-0008-0000-0600-000002000000}"/>
            </a:ext>
          </a:extLst>
        </xdr:cNvPr>
        <xdr:cNvSpPr/>
      </xdr:nvSpPr>
      <xdr:spPr>
        <a:xfrm flipV="1">
          <a:off x="4600575" y="8391525"/>
          <a:ext cx="266700" cy="95250"/>
        </a:xfrm>
        <a:prstGeom prst="rightArrow">
          <a:avLst/>
        </a:prstGeom>
        <a:solidFill>
          <a:schemeClr val="tx2">
            <a:lumMod val="60000"/>
            <a:lumOff val="40000"/>
          </a:schemeClr>
        </a:solidFill>
        <a:ln>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solidFill>
              <a:schemeClr val="accent5">
                <a:lumMod val="60000"/>
                <a:lumOff val="40000"/>
              </a:schemeClr>
            </a:solidFill>
          </a:endParaRPr>
        </a:p>
      </xdr:txBody>
    </xdr:sp>
    <xdr:clientData/>
  </xdr:twoCellAnchor>
  <xdr:twoCellAnchor editAs="oneCell">
    <xdr:from>
      <xdr:col>2</xdr:col>
      <xdr:colOff>0</xdr:colOff>
      <xdr:row>5</xdr:row>
      <xdr:rowOff>0</xdr:rowOff>
    </xdr:from>
    <xdr:to>
      <xdr:col>4</xdr:col>
      <xdr:colOff>12700</xdr:colOff>
      <xdr:row>5</xdr:row>
      <xdr:rowOff>152400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95275" y="1038225"/>
          <a:ext cx="993775" cy="152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4</xdr:row>
      <xdr:rowOff>161926</xdr:rowOff>
    </xdr:from>
    <xdr:to>
      <xdr:col>2</xdr:col>
      <xdr:colOff>306456</xdr:colOff>
      <xdr:row>6</xdr:row>
      <xdr:rowOff>11107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77467" y="1089578"/>
          <a:ext cx="923511" cy="180486"/>
        </a:xfrm>
        <a:prstGeom prst="rect">
          <a:avLst/>
        </a:prstGeom>
      </xdr:spPr>
    </xdr:pic>
    <xdr:clientData/>
  </xdr:twoCellAnchor>
  <xdr:twoCellAnchor>
    <xdr:from>
      <xdr:col>7</xdr:col>
      <xdr:colOff>505239</xdr:colOff>
      <xdr:row>19</xdr:row>
      <xdr:rowOff>33130</xdr:rowOff>
    </xdr:from>
    <xdr:to>
      <xdr:col>7</xdr:col>
      <xdr:colOff>505239</xdr:colOff>
      <xdr:row>19</xdr:row>
      <xdr:rowOff>198783</xdr:rowOff>
    </xdr:to>
    <xdr:cxnSp macro="">
      <xdr:nvCxnSpPr>
        <xdr:cNvPr id="4" name="Straight Arrow Connector 3">
          <a:extLst>
            <a:ext uri="{FF2B5EF4-FFF2-40B4-BE49-F238E27FC236}">
              <a16:creationId xmlns:a16="http://schemas.microsoft.com/office/drawing/2014/main" id="{00000000-0008-0000-0700-000004000000}"/>
            </a:ext>
          </a:extLst>
        </xdr:cNvPr>
        <xdr:cNvCxnSpPr/>
      </xdr:nvCxnSpPr>
      <xdr:spPr>
        <a:xfrm flipV="1">
          <a:off x="5400261" y="4124739"/>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25</xdr:row>
      <xdr:rowOff>16565</xdr:rowOff>
    </xdr:from>
    <xdr:to>
      <xdr:col>7</xdr:col>
      <xdr:colOff>505239</xdr:colOff>
      <xdr:row>25</xdr:row>
      <xdr:rowOff>190500</xdr:rowOff>
    </xdr:to>
    <xdr:cxnSp macro="">
      <xdr:nvCxnSpPr>
        <xdr:cNvPr id="6" name="Straight Arrow Connector 5">
          <a:extLst>
            <a:ext uri="{FF2B5EF4-FFF2-40B4-BE49-F238E27FC236}">
              <a16:creationId xmlns:a16="http://schemas.microsoft.com/office/drawing/2014/main" id="{00000000-0008-0000-0700-000006000000}"/>
            </a:ext>
          </a:extLst>
        </xdr:cNvPr>
        <xdr:cNvCxnSpPr/>
      </xdr:nvCxnSpPr>
      <xdr:spPr>
        <a:xfrm flipV="1">
          <a:off x="5400261" y="549965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27</xdr:row>
      <xdr:rowOff>41413</xdr:rowOff>
    </xdr:from>
    <xdr:to>
      <xdr:col>7</xdr:col>
      <xdr:colOff>513522</xdr:colOff>
      <xdr:row>27</xdr:row>
      <xdr:rowOff>215348</xdr:rowOff>
    </xdr:to>
    <xdr:cxnSp macro="">
      <xdr:nvCxnSpPr>
        <xdr:cNvPr id="11" name="Straight Arrow Connector 10">
          <a:extLst>
            <a:ext uri="{FF2B5EF4-FFF2-40B4-BE49-F238E27FC236}">
              <a16:creationId xmlns:a16="http://schemas.microsoft.com/office/drawing/2014/main" id="{00000000-0008-0000-0700-00000B000000}"/>
            </a:ext>
          </a:extLst>
        </xdr:cNvPr>
        <xdr:cNvCxnSpPr/>
      </xdr:nvCxnSpPr>
      <xdr:spPr>
        <a:xfrm flipV="1">
          <a:off x="5408544" y="5988326"/>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31</xdr:row>
      <xdr:rowOff>24848</xdr:rowOff>
    </xdr:from>
    <xdr:to>
      <xdr:col>7</xdr:col>
      <xdr:colOff>505239</xdr:colOff>
      <xdr:row>31</xdr:row>
      <xdr:rowOff>198783</xdr:rowOff>
    </xdr:to>
    <xdr:cxnSp macro="">
      <xdr:nvCxnSpPr>
        <xdr:cNvPr id="12" name="Straight Arrow Connector 11">
          <a:extLst>
            <a:ext uri="{FF2B5EF4-FFF2-40B4-BE49-F238E27FC236}">
              <a16:creationId xmlns:a16="http://schemas.microsoft.com/office/drawing/2014/main" id="{00000000-0008-0000-0700-00000C000000}"/>
            </a:ext>
          </a:extLst>
        </xdr:cNvPr>
        <xdr:cNvCxnSpPr/>
      </xdr:nvCxnSpPr>
      <xdr:spPr>
        <a:xfrm flipV="1">
          <a:off x="5400261" y="6899413"/>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33</xdr:row>
      <xdr:rowOff>33131</xdr:rowOff>
    </xdr:from>
    <xdr:to>
      <xdr:col>7</xdr:col>
      <xdr:colOff>505239</xdr:colOff>
      <xdr:row>33</xdr:row>
      <xdr:rowOff>207066</xdr:rowOff>
    </xdr:to>
    <xdr:cxnSp macro="">
      <xdr:nvCxnSpPr>
        <xdr:cNvPr id="14" name="Straight Arrow Connector 13">
          <a:extLst>
            <a:ext uri="{FF2B5EF4-FFF2-40B4-BE49-F238E27FC236}">
              <a16:creationId xmlns:a16="http://schemas.microsoft.com/office/drawing/2014/main" id="{00000000-0008-0000-0700-00000E000000}"/>
            </a:ext>
          </a:extLst>
        </xdr:cNvPr>
        <xdr:cNvCxnSpPr/>
      </xdr:nvCxnSpPr>
      <xdr:spPr>
        <a:xfrm flipV="1">
          <a:off x="5400261" y="737152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86967</xdr:colOff>
      <xdr:row>47</xdr:row>
      <xdr:rowOff>103946</xdr:rowOff>
    </xdr:from>
    <xdr:ext cx="1072599" cy="209623"/>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a:stretch>
          <a:fillRect/>
        </a:stretch>
      </xdr:blipFill>
      <xdr:spPr>
        <a:xfrm>
          <a:off x="269184" y="9927120"/>
          <a:ext cx="1072599" cy="209623"/>
        </a:xfrm>
        <a:prstGeom prst="rect">
          <a:avLst/>
        </a:prstGeom>
      </xdr:spPr>
    </xdr:pic>
    <xdr:clientData/>
  </xdr:oneCellAnchor>
  <xdr:twoCellAnchor>
    <xdr:from>
      <xdr:col>7</xdr:col>
      <xdr:colOff>505239</xdr:colOff>
      <xdr:row>65</xdr:row>
      <xdr:rowOff>33130</xdr:rowOff>
    </xdr:from>
    <xdr:to>
      <xdr:col>7</xdr:col>
      <xdr:colOff>505239</xdr:colOff>
      <xdr:row>65</xdr:row>
      <xdr:rowOff>198783</xdr:rowOff>
    </xdr:to>
    <xdr:cxnSp macro="">
      <xdr:nvCxnSpPr>
        <xdr:cNvPr id="9" name="Straight Arrow Connector 8">
          <a:extLst>
            <a:ext uri="{FF2B5EF4-FFF2-40B4-BE49-F238E27FC236}">
              <a16:creationId xmlns:a16="http://schemas.microsoft.com/office/drawing/2014/main" id="{00000000-0008-0000-0700-000009000000}"/>
            </a:ext>
          </a:extLst>
        </xdr:cNvPr>
        <xdr:cNvCxnSpPr/>
      </xdr:nvCxnSpPr>
      <xdr:spPr>
        <a:xfrm flipV="1">
          <a:off x="5400261" y="4124739"/>
          <a:ext cx="0" cy="1656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71</xdr:row>
      <xdr:rowOff>16565</xdr:rowOff>
    </xdr:from>
    <xdr:to>
      <xdr:col>7</xdr:col>
      <xdr:colOff>505239</xdr:colOff>
      <xdr:row>71</xdr:row>
      <xdr:rowOff>190500</xdr:rowOff>
    </xdr:to>
    <xdr:cxnSp macro="">
      <xdr:nvCxnSpPr>
        <xdr:cNvPr id="10" name="Straight Arrow Connector 9">
          <a:extLst>
            <a:ext uri="{FF2B5EF4-FFF2-40B4-BE49-F238E27FC236}">
              <a16:creationId xmlns:a16="http://schemas.microsoft.com/office/drawing/2014/main" id="{00000000-0008-0000-0700-00000A000000}"/>
            </a:ext>
          </a:extLst>
        </xdr:cNvPr>
        <xdr:cNvCxnSpPr/>
      </xdr:nvCxnSpPr>
      <xdr:spPr>
        <a:xfrm flipV="1">
          <a:off x="5400261" y="549965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73</xdr:row>
      <xdr:rowOff>41413</xdr:rowOff>
    </xdr:from>
    <xdr:to>
      <xdr:col>7</xdr:col>
      <xdr:colOff>513522</xdr:colOff>
      <xdr:row>73</xdr:row>
      <xdr:rowOff>215348</xdr:rowOff>
    </xdr:to>
    <xdr:cxnSp macro="">
      <xdr:nvCxnSpPr>
        <xdr:cNvPr id="13" name="Straight Arrow Connector 12">
          <a:extLst>
            <a:ext uri="{FF2B5EF4-FFF2-40B4-BE49-F238E27FC236}">
              <a16:creationId xmlns:a16="http://schemas.microsoft.com/office/drawing/2014/main" id="{00000000-0008-0000-0700-00000D000000}"/>
            </a:ext>
          </a:extLst>
        </xdr:cNvPr>
        <xdr:cNvCxnSpPr/>
      </xdr:nvCxnSpPr>
      <xdr:spPr>
        <a:xfrm flipV="1">
          <a:off x="5408544" y="5988326"/>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77</xdr:row>
      <xdr:rowOff>24848</xdr:rowOff>
    </xdr:from>
    <xdr:to>
      <xdr:col>7</xdr:col>
      <xdr:colOff>505239</xdr:colOff>
      <xdr:row>77</xdr:row>
      <xdr:rowOff>198783</xdr:rowOff>
    </xdr:to>
    <xdr:cxnSp macro="">
      <xdr:nvCxnSpPr>
        <xdr:cNvPr id="15" name="Straight Arrow Connector 14">
          <a:extLst>
            <a:ext uri="{FF2B5EF4-FFF2-40B4-BE49-F238E27FC236}">
              <a16:creationId xmlns:a16="http://schemas.microsoft.com/office/drawing/2014/main" id="{00000000-0008-0000-0700-00000F000000}"/>
            </a:ext>
          </a:extLst>
        </xdr:cNvPr>
        <xdr:cNvCxnSpPr/>
      </xdr:nvCxnSpPr>
      <xdr:spPr>
        <a:xfrm flipV="1">
          <a:off x="5400261" y="6899413"/>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505239</xdr:colOff>
      <xdr:row>79</xdr:row>
      <xdr:rowOff>33131</xdr:rowOff>
    </xdr:from>
    <xdr:to>
      <xdr:col>7</xdr:col>
      <xdr:colOff>505239</xdr:colOff>
      <xdr:row>79</xdr:row>
      <xdr:rowOff>207066</xdr:rowOff>
    </xdr:to>
    <xdr:cxnSp macro="">
      <xdr:nvCxnSpPr>
        <xdr:cNvPr id="16" name="Straight Arrow Connector 15">
          <a:extLst>
            <a:ext uri="{FF2B5EF4-FFF2-40B4-BE49-F238E27FC236}">
              <a16:creationId xmlns:a16="http://schemas.microsoft.com/office/drawing/2014/main" id="{00000000-0008-0000-0700-000010000000}"/>
            </a:ext>
          </a:extLst>
        </xdr:cNvPr>
        <xdr:cNvCxnSpPr/>
      </xdr:nvCxnSpPr>
      <xdr:spPr>
        <a:xfrm flipV="1">
          <a:off x="5400261" y="7371522"/>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29</xdr:row>
      <xdr:rowOff>41413</xdr:rowOff>
    </xdr:from>
    <xdr:to>
      <xdr:col>7</xdr:col>
      <xdr:colOff>513522</xdr:colOff>
      <xdr:row>29</xdr:row>
      <xdr:rowOff>215348</xdr:rowOff>
    </xdr:to>
    <xdr:cxnSp macro="">
      <xdr:nvCxnSpPr>
        <xdr:cNvPr id="17" name="Straight Arrow Connector 16">
          <a:extLst>
            <a:ext uri="{FF2B5EF4-FFF2-40B4-BE49-F238E27FC236}">
              <a16:creationId xmlns:a16="http://schemas.microsoft.com/office/drawing/2014/main" id="{00000000-0008-0000-0700-000011000000}"/>
            </a:ext>
          </a:extLst>
        </xdr:cNvPr>
        <xdr:cNvCxnSpPr/>
      </xdr:nvCxnSpPr>
      <xdr:spPr>
        <a:xfrm flipV="1">
          <a:off x="5143500" y="5458239"/>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513522</xdr:colOff>
      <xdr:row>75</xdr:row>
      <xdr:rowOff>41413</xdr:rowOff>
    </xdr:from>
    <xdr:to>
      <xdr:col>7</xdr:col>
      <xdr:colOff>513522</xdr:colOff>
      <xdr:row>75</xdr:row>
      <xdr:rowOff>215348</xdr:rowOff>
    </xdr:to>
    <xdr:cxnSp macro="">
      <xdr:nvCxnSpPr>
        <xdr:cNvPr id="19" name="Straight Arrow Connector 18">
          <a:extLst>
            <a:ext uri="{FF2B5EF4-FFF2-40B4-BE49-F238E27FC236}">
              <a16:creationId xmlns:a16="http://schemas.microsoft.com/office/drawing/2014/main" id="{00000000-0008-0000-0700-000013000000}"/>
            </a:ext>
          </a:extLst>
        </xdr:cNvPr>
        <xdr:cNvCxnSpPr/>
      </xdr:nvCxnSpPr>
      <xdr:spPr>
        <a:xfrm flipV="1">
          <a:off x="5143500" y="14535978"/>
          <a:ext cx="0" cy="17393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6</xdr:row>
      <xdr:rowOff>57150</xdr:rowOff>
    </xdr:from>
    <xdr:to>
      <xdr:col>2</xdr:col>
      <xdr:colOff>422275</xdr:colOff>
      <xdr:row>6</xdr:row>
      <xdr:rowOff>209550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752475" y="1428750"/>
          <a:ext cx="993775" cy="152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elling-guide.fanniemae.com/Selling-Guide/Origination-thru-Closing/Subpart-B3-Underwriting-Borrowers/Chapter-B3-3-Income-Assessment/Section-B3-3-1-Employment-and-Other-Sources-of-Income/1032991021/B3-3-1-06-Requirements-and-Uses-of-IRS-IVES-Request-for-Transcript-of-Tax-Return-Form-4506-C-12-16-2020.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 Id="rId7" Type="http://schemas.openxmlformats.org/officeDocument/2006/relationships/vmlDrawing" Target="../drawings/vmlDrawing9.vml"/><Relationship Id="rId2"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 Id="rId7" Type="http://schemas.openxmlformats.org/officeDocument/2006/relationships/vmlDrawing" Target="../drawings/vmlDrawing11.vml"/><Relationship Id="rId2"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1" Type="http://schemas.openxmlformats.org/officeDocument/2006/relationships/hyperlink" Target="https://selling-guide.fanniemae.com/Selling-Guide/Origination-through-Closing/Subpart-B3-Underwriting-Borrowers/Chapter-B3-3-Income-Assessment/Section-B3-3-2-Self-Employment-Income/1032990811/B3-3-2-01-Underwriting-Factors-and-Documentation-for-a-Self-Employed-Borrower-12-13-2023.htm"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s://selling-guide.fanniemae.com/Selling-Guide/Origination-through-Closing/Subpart-B3-Underwriting-Borrowers/Chapter-B3-3-Income-Assessment/Section-B3-3-3-Self-Employment-Documentation-for-Individual/1035495241/B3-3-3-07-Income-or-Loss-Reported-on-IRS-Form-1065-or-IRS-Form-1120S-Schedule-K-1-02-07-2024.htm"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selling-guide.fanniemae.com/sel/b3-3.1-01/general-income-information" TargetMode="External"/><Relationship Id="rId1" Type="http://schemas.openxmlformats.org/officeDocument/2006/relationships/hyperlink" Target="https://selling-guide.fanniemae.com/Selling-Guide/Origination-thru-Closing/Subpart-B3-Underwriting-Borrowers/Chapter-B3-3-Income-Assessment/Section-B3-3-1-Employment-and-Other-Sources-of-Income/1032995141/B3-3-1-08-Rental-Income-05-04-2022.htm"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guide.freddiemac.com/app/guide/section/5306.1"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0.xml"/><Relationship Id="rId1" Type="http://schemas.openxmlformats.org/officeDocument/2006/relationships/printerSettings" Target="../printerSettings/printerSettings23.bin"/><Relationship Id="rId4"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4.bin"/><Relationship Id="rId4" Type="http://schemas.openxmlformats.org/officeDocument/2006/relationships/comments" Target="../comments1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14.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51.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7" Type="http://schemas.openxmlformats.org/officeDocument/2006/relationships/ctrlProp" Target="../ctrlProps/ctrlProp59.xml"/><Relationship Id="rId2" Type="http://schemas.openxmlformats.org/officeDocument/2006/relationships/drawing" Target="../drawings/drawing5.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8" Type="http://schemas.openxmlformats.org/officeDocument/2006/relationships/ctrlProp" Target="../ctrlProps/ctrlProp60.xml"/><Relationship Id="rId3" Type="http://schemas.openxmlformats.org/officeDocument/2006/relationships/vmlDrawing" Target="../drawings/vmlDrawing5.v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B1:AB115"/>
  <sheetViews>
    <sheetView showGridLines="0" showRowColHeaders="0" tabSelected="1" zoomScaleNormal="100" workbookViewId="0">
      <selection activeCell="F13" sqref="F13:K13"/>
    </sheetView>
  </sheetViews>
  <sheetFormatPr defaultRowHeight="18" customHeight="1" x14ac:dyDescent="0.25"/>
  <cols>
    <col min="1" max="1" width="2.7109375" style="1" customWidth="1"/>
    <col min="2" max="2" width="3" style="1" customWidth="1"/>
    <col min="3" max="3" width="5.7109375" style="1" customWidth="1"/>
    <col min="4" max="4" width="16.85546875" style="1" customWidth="1"/>
    <col min="5" max="5" width="1.7109375" style="1" customWidth="1"/>
    <col min="6" max="6" width="13.28515625" style="1" customWidth="1"/>
    <col min="7" max="7" width="7.7109375" style="1" customWidth="1"/>
    <col min="8" max="8" width="5.7109375" style="1" customWidth="1"/>
    <col min="9" max="9" width="17.7109375" style="1" customWidth="1"/>
    <col min="10" max="10" width="1.7109375" style="1" customWidth="1"/>
    <col min="11" max="11" width="13" style="1" customWidth="1"/>
    <col min="12" max="12" width="4.42578125" style="1" customWidth="1"/>
    <col min="13" max="13" width="14.7109375" style="1" customWidth="1"/>
    <col min="14" max="14" width="9.140625" style="1"/>
    <col min="15" max="15" width="3" customWidth="1"/>
    <col min="16" max="16" width="5.7109375" customWidth="1"/>
    <col min="17" max="17" width="16.7109375" customWidth="1"/>
    <col min="18" max="18" width="1.7109375" customWidth="1"/>
    <col min="19" max="19" width="13.28515625" customWidth="1"/>
    <col min="20" max="20" width="7.7109375" customWidth="1"/>
    <col min="21" max="21" width="5.7109375" customWidth="1"/>
    <col min="22" max="22" width="17.7109375" customWidth="1"/>
    <col min="23" max="23" width="1.7109375" customWidth="1"/>
    <col min="24" max="24" width="13" customWidth="1"/>
    <col min="25" max="25" width="4.42578125" customWidth="1"/>
    <col min="26" max="26" width="14.7109375" customWidth="1"/>
    <col min="27" max="27" width="9.140625" style="1" customWidth="1"/>
    <col min="28" max="28" width="10.5703125" style="1" customWidth="1"/>
    <col min="29" max="29" width="4.42578125" style="1" customWidth="1"/>
    <col min="30" max="32" width="9.140625" style="1"/>
    <col min="33" max="33" width="5.42578125" style="1" customWidth="1"/>
    <col min="34" max="16384" width="9.140625" style="1"/>
  </cols>
  <sheetData>
    <row r="1" spans="2:26" ht="18" customHeight="1" thickBot="1" x14ac:dyDescent="0.3">
      <c r="K1" s="447"/>
      <c r="L1" s="447"/>
      <c r="M1" s="533" t="s">
        <v>609</v>
      </c>
      <c r="Z1" s="533" t="s">
        <v>564</v>
      </c>
    </row>
    <row r="2" spans="2:26" ht="18" customHeight="1" x14ac:dyDescent="0.25">
      <c r="B2" s="605" t="s">
        <v>0</v>
      </c>
      <c r="C2" s="606"/>
      <c r="D2" s="606"/>
      <c r="E2" s="606"/>
      <c r="F2" s="606"/>
      <c r="G2" s="606"/>
      <c r="H2" s="606"/>
      <c r="I2" s="606"/>
      <c r="J2" s="606"/>
      <c r="K2" s="606"/>
      <c r="L2" s="606"/>
      <c r="M2" s="607"/>
      <c r="O2" s="605" t="s">
        <v>0</v>
      </c>
      <c r="P2" s="606"/>
      <c r="Q2" s="606"/>
      <c r="R2" s="606"/>
      <c r="S2" s="606"/>
      <c r="T2" s="606"/>
      <c r="U2" s="606"/>
      <c r="V2" s="606"/>
      <c r="W2" s="606"/>
      <c r="X2" s="606"/>
      <c r="Y2" s="606"/>
      <c r="Z2" s="607"/>
    </row>
    <row r="3" spans="2:26" ht="18" customHeight="1" x14ac:dyDescent="0.25">
      <c r="B3" s="608"/>
      <c r="C3" s="609"/>
      <c r="D3" s="609"/>
      <c r="E3" s="609"/>
      <c r="F3" s="609"/>
      <c r="G3" s="609"/>
      <c r="H3" s="609"/>
      <c r="I3" s="609"/>
      <c r="J3" s="609"/>
      <c r="K3" s="609"/>
      <c r="L3" s="609"/>
      <c r="M3" s="610"/>
      <c r="O3" s="608"/>
      <c r="P3" s="609"/>
      <c r="Q3" s="609"/>
      <c r="R3" s="609"/>
      <c r="S3" s="609"/>
      <c r="T3" s="609"/>
      <c r="U3" s="609"/>
      <c r="V3" s="609"/>
      <c r="W3" s="609"/>
      <c r="X3" s="609"/>
      <c r="Y3" s="609"/>
      <c r="Z3" s="610"/>
    </row>
    <row r="4" spans="2:26" ht="20.25" customHeight="1" thickBot="1" x14ac:dyDescent="0.3">
      <c r="B4" s="611"/>
      <c r="C4" s="612"/>
      <c r="D4" s="612"/>
      <c r="E4" s="612"/>
      <c r="F4" s="612"/>
      <c r="G4" s="612"/>
      <c r="H4" s="612"/>
      <c r="I4" s="612"/>
      <c r="J4" s="612"/>
      <c r="K4" s="612"/>
      <c r="L4" s="612"/>
      <c r="M4" s="613"/>
      <c r="O4" s="611"/>
      <c r="P4" s="612"/>
      <c r="Q4" s="612"/>
      <c r="R4" s="612"/>
      <c r="S4" s="612"/>
      <c r="T4" s="612"/>
      <c r="U4" s="612"/>
      <c r="V4" s="612"/>
      <c r="W4" s="612"/>
      <c r="X4" s="612"/>
      <c r="Y4" s="612"/>
      <c r="Z4" s="613"/>
    </row>
    <row r="5" spans="2:26" ht="21" customHeight="1" x14ac:dyDescent="0.25">
      <c r="B5" s="3"/>
      <c r="D5" s="46"/>
      <c r="E5" s="46"/>
      <c r="F5" s="46"/>
      <c r="G5" s="46"/>
      <c r="H5" s="46"/>
      <c r="I5" s="46"/>
      <c r="J5" s="46"/>
      <c r="K5" s="46"/>
      <c r="L5" s="46"/>
      <c r="M5" s="2"/>
      <c r="O5" s="3"/>
      <c r="P5" s="1"/>
      <c r="Q5" s="46"/>
      <c r="R5" s="46"/>
      <c r="S5" s="46"/>
      <c r="T5" s="46"/>
      <c r="U5" s="46"/>
      <c r="V5" s="46"/>
      <c r="W5" s="46"/>
      <c r="X5" s="46"/>
      <c r="Y5" s="46"/>
      <c r="Z5" s="24"/>
    </row>
    <row r="6" spans="2:26" ht="4.5" customHeight="1" x14ac:dyDescent="0.25">
      <c r="B6" s="3"/>
      <c r="D6" s="46"/>
      <c r="E6" s="46"/>
      <c r="F6" s="46"/>
      <c r="G6" s="46"/>
      <c r="H6" s="46"/>
      <c r="I6" s="46"/>
      <c r="J6" s="46"/>
      <c r="K6" s="46"/>
      <c r="L6" s="46"/>
      <c r="M6" s="2"/>
      <c r="O6" s="3"/>
      <c r="P6" s="1"/>
      <c r="Q6" s="46"/>
      <c r="R6" s="46"/>
      <c r="S6" s="46"/>
      <c r="T6" s="46"/>
      <c r="U6" s="46"/>
      <c r="V6" s="46"/>
      <c r="W6" s="46"/>
      <c r="X6" s="46"/>
      <c r="Y6" s="46"/>
      <c r="Z6" s="24"/>
    </row>
    <row r="7" spans="2:26" ht="4.5" customHeight="1" x14ac:dyDescent="0.25">
      <c r="B7" s="3"/>
      <c r="D7" s="46"/>
      <c r="E7" s="46"/>
      <c r="F7" s="46"/>
      <c r="G7" s="46"/>
      <c r="H7" s="46"/>
      <c r="I7" s="46"/>
      <c r="J7" s="46"/>
      <c r="K7" s="46"/>
      <c r="L7" s="46"/>
      <c r="M7" s="2"/>
      <c r="O7" s="3"/>
      <c r="P7" s="1"/>
      <c r="Q7" s="46"/>
      <c r="R7" s="46"/>
      <c r="S7" s="46"/>
      <c r="T7" s="46"/>
      <c r="U7" s="46"/>
      <c r="V7" s="46"/>
      <c r="W7" s="46"/>
      <c r="X7" s="46"/>
      <c r="Y7" s="46"/>
      <c r="Z7" s="24"/>
    </row>
    <row r="8" spans="2:26" ht="4.5" customHeight="1" x14ac:dyDescent="0.25">
      <c r="B8" s="3"/>
      <c r="D8" s="46"/>
      <c r="E8" s="46"/>
      <c r="F8" s="46"/>
      <c r="G8" s="46"/>
      <c r="H8" s="46"/>
      <c r="I8" s="46"/>
      <c r="J8" s="46"/>
      <c r="K8" s="46"/>
      <c r="L8" s="46"/>
      <c r="M8" s="2"/>
      <c r="O8" s="3"/>
      <c r="P8" s="1"/>
      <c r="Q8" s="46"/>
      <c r="R8" s="46"/>
      <c r="S8" s="46"/>
      <c r="T8" s="46"/>
      <c r="U8" s="46"/>
      <c r="V8" s="46"/>
      <c r="W8" s="46"/>
      <c r="X8" s="46"/>
      <c r="Y8" s="46"/>
      <c r="Z8" s="24"/>
    </row>
    <row r="9" spans="2:26" ht="4.5" customHeight="1" x14ac:dyDescent="0.25">
      <c r="B9" s="3"/>
      <c r="D9" s="46"/>
      <c r="E9" s="46"/>
      <c r="F9" s="46"/>
      <c r="G9" s="46"/>
      <c r="H9" s="46"/>
      <c r="I9" s="46"/>
      <c r="J9" s="46"/>
      <c r="K9" s="46"/>
      <c r="L9" s="46"/>
      <c r="M9" s="2"/>
      <c r="O9" s="3"/>
      <c r="P9" s="1"/>
      <c r="Q9" s="46"/>
      <c r="R9" s="46"/>
      <c r="S9" s="46"/>
      <c r="T9" s="46"/>
      <c r="U9" s="46"/>
      <c r="V9" s="46"/>
      <c r="W9" s="46"/>
      <c r="X9" s="46"/>
      <c r="Y9" s="46"/>
      <c r="Z9" s="24"/>
    </row>
    <row r="10" spans="2:26" ht="4.5" customHeight="1" x14ac:dyDescent="0.25">
      <c r="B10" s="3"/>
      <c r="D10" s="46"/>
      <c r="E10" s="46"/>
      <c r="F10" s="46"/>
      <c r="G10" s="46"/>
      <c r="H10" s="46"/>
      <c r="I10" s="46"/>
      <c r="J10" s="46"/>
      <c r="K10" s="46"/>
      <c r="L10" s="46"/>
      <c r="M10" s="2"/>
      <c r="O10" s="3"/>
      <c r="P10" s="1"/>
      <c r="Q10" s="46"/>
      <c r="R10" s="46"/>
      <c r="S10" s="46"/>
      <c r="T10" s="46"/>
      <c r="U10" s="46"/>
      <c r="V10" s="46"/>
      <c r="W10" s="46"/>
      <c r="X10" s="46"/>
      <c r="Y10" s="46"/>
      <c r="Z10" s="24"/>
    </row>
    <row r="11" spans="2:26" ht="18" customHeight="1" x14ac:dyDescent="0.25">
      <c r="B11" s="3"/>
      <c r="C11" s="588" t="s">
        <v>1</v>
      </c>
      <c r="D11" s="588"/>
      <c r="E11" s="74"/>
      <c r="F11" s="589"/>
      <c r="G11" s="590"/>
      <c r="H11" s="591"/>
      <c r="I11"/>
      <c r="J11"/>
      <c r="K11"/>
      <c r="L11"/>
      <c r="M11" s="2"/>
      <c r="O11" s="3"/>
      <c r="P11" s="588" t="s">
        <v>1</v>
      </c>
      <c r="Q11" s="588"/>
      <c r="R11" s="74"/>
      <c r="S11" s="596"/>
      <c r="T11" s="597"/>
      <c r="U11" s="598"/>
      <c r="Y11" s="1"/>
      <c r="Z11" s="24"/>
    </row>
    <row r="12" spans="2:26" ht="4.5" customHeight="1" x14ac:dyDescent="0.25">
      <c r="B12" s="103"/>
      <c r="C12" s="34"/>
      <c r="F12" s="419"/>
      <c r="G12" s="9"/>
      <c r="H12" s="9"/>
      <c r="M12" s="2"/>
      <c r="O12" s="103"/>
      <c r="P12" s="34"/>
      <c r="Q12" s="1"/>
      <c r="R12" s="1"/>
      <c r="S12" s="419"/>
      <c r="T12" s="9"/>
      <c r="U12" s="9"/>
      <c r="V12" s="1"/>
      <c r="W12" s="1"/>
      <c r="X12" s="1"/>
      <c r="Y12" s="1"/>
      <c r="Z12" s="24"/>
    </row>
    <row r="13" spans="2:26" ht="18" customHeight="1" x14ac:dyDescent="0.25">
      <c r="B13" s="103" t="s">
        <v>2</v>
      </c>
      <c r="C13" s="588" t="s">
        <v>3</v>
      </c>
      <c r="D13" s="588"/>
      <c r="E13" s="74"/>
      <c r="F13" s="596"/>
      <c r="G13" s="597"/>
      <c r="H13" s="597"/>
      <c r="I13" s="597"/>
      <c r="J13" s="597"/>
      <c r="K13" s="598"/>
      <c r="L13" s="344"/>
      <c r="M13" s="2"/>
      <c r="O13" s="103" t="s">
        <v>2</v>
      </c>
      <c r="P13" s="588" t="s">
        <v>3</v>
      </c>
      <c r="Q13" s="588"/>
      <c r="R13" s="74"/>
      <c r="S13" s="596" t="s">
        <v>2</v>
      </c>
      <c r="T13" s="597"/>
      <c r="U13" s="597"/>
      <c r="V13" s="597"/>
      <c r="W13" s="597"/>
      <c r="X13" s="598"/>
      <c r="Y13" s="1"/>
      <c r="Z13" s="24"/>
    </row>
    <row r="14" spans="2:26" ht="18" customHeight="1" thickBot="1" x14ac:dyDescent="0.3">
      <c r="B14" s="7"/>
      <c r="C14" s="37"/>
      <c r="F14" s="224"/>
      <c r="M14" s="2"/>
      <c r="O14" s="7"/>
      <c r="P14" s="37"/>
      <c r="Q14" s="1"/>
      <c r="R14" s="1"/>
      <c r="S14" s="224"/>
      <c r="T14" s="1"/>
      <c r="U14" s="1"/>
      <c r="V14" s="1"/>
      <c r="W14" s="1"/>
      <c r="X14" s="1"/>
      <c r="Y14" s="1"/>
      <c r="Z14" s="24"/>
    </row>
    <row r="15" spans="2:26" ht="18" customHeight="1" thickBot="1" x14ac:dyDescent="0.3">
      <c r="B15" s="592" t="s">
        <v>4</v>
      </c>
      <c r="C15" s="593"/>
      <c r="D15" s="593"/>
      <c r="E15" s="246"/>
      <c r="F15" s="66">
        <v>0</v>
      </c>
      <c r="G15" s="11" t="s">
        <v>5</v>
      </c>
      <c r="H15" s="67">
        <v>0</v>
      </c>
      <c r="I15" s="420" t="s">
        <v>6</v>
      </c>
      <c r="J15" s="10"/>
      <c r="K15" s="232">
        <f>F15*H15*52/12</f>
        <v>0</v>
      </c>
      <c r="M15" s="2"/>
      <c r="O15" s="592" t="s">
        <v>4</v>
      </c>
      <c r="P15" s="593"/>
      <c r="Q15" s="593"/>
      <c r="R15" s="246"/>
      <c r="S15" s="66">
        <v>0</v>
      </c>
      <c r="T15" s="11" t="s">
        <v>5</v>
      </c>
      <c r="U15" s="67">
        <v>0</v>
      </c>
      <c r="V15" s="420" t="s">
        <v>6</v>
      </c>
      <c r="W15" s="10"/>
      <c r="X15" s="232">
        <f>S15*U15*52/12</f>
        <v>0</v>
      </c>
      <c r="Y15" s="1"/>
      <c r="Z15" s="24"/>
    </row>
    <row r="16" spans="2:26" ht="5.0999999999999996" customHeight="1" thickBot="1" x14ac:dyDescent="0.3">
      <c r="B16" s="152"/>
      <c r="C16" s="153"/>
      <c r="D16" s="102"/>
      <c r="E16" s="102"/>
      <c r="F16" s="421"/>
      <c r="G16" s="11"/>
      <c r="H16" s="10"/>
      <c r="I16" s="11"/>
      <c r="J16" s="11"/>
      <c r="K16" s="422"/>
      <c r="M16" s="2"/>
      <c r="O16" s="152"/>
      <c r="P16" s="153"/>
      <c r="Q16" s="102"/>
      <c r="R16" s="102"/>
      <c r="S16" s="421"/>
      <c r="T16" s="11"/>
      <c r="U16" s="10"/>
      <c r="V16" s="420"/>
      <c r="W16" s="11"/>
      <c r="X16" s="422"/>
      <c r="Y16" s="1"/>
      <c r="Z16" s="24"/>
    </row>
    <row r="17" spans="2:26" ht="18" customHeight="1" thickBot="1" x14ac:dyDescent="0.3">
      <c r="B17" s="592" t="s">
        <v>7</v>
      </c>
      <c r="C17" s="593"/>
      <c r="D17" s="593"/>
      <c r="E17" s="246"/>
      <c r="F17" s="68">
        <v>0</v>
      </c>
      <c r="G17" s="11" t="s">
        <v>8</v>
      </c>
      <c r="H17" s="11" t="s">
        <v>5</v>
      </c>
      <c r="I17" s="420" t="s">
        <v>9</v>
      </c>
      <c r="J17" s="11"/>
      <c r="K17" s="232">
        <f>(F17*52)/12</f>
        <v>0</v>
      </c>
      <c r="M17" s="2"/>
      <c r="O17" s="592" t="s">
        <v>7</v>
      </c>
      <c r="P17" s="593"/>
      <c r="Q17" s="593"/>
      <c r="R17" s="246"/>
      <c r="S17" s="68">
        <v>0</v>
      </c>
      <c r="T17" s="11" t="s">
        <v>8</v>
      </c>
      <c r="U17" s="11" t="s">
        <v>5</v>
      </c>
      <c r="V17" s="420" t="s">
        <v>9</v>
      </c>
      <c r="W17" s="11"/>
      <c r="X17" s="232">
        <f>(S17*52)/12</f>
        <v>0</v>
      </c>
      <c r="Y17" s="1"/>
      <c r="Z17" s="24"/>
    </row>
    <row r="18" spans="2:26" ht="5.0999999999999996" customHeight="1" thickBot="1" x14ac:dyDescent="0.3">
      <c r="B18" s="152"/>
      <c r="C18" s="153"/>
      <c r="D18" s="102"/>
      <c r="E18" s="102"/>
      <c r="F18" s="421"/>
      <c r="G18" s="11"/>
      <c r="H18" s="10"/>
      <c r="I18" s="420"/>
      <c r="J18" s="11"/>
      <c r="K18" s="422"/>
      <c r="M18" s="2"/>
      <c r="O18" s="152"/>
      <c r="P18" s="153"/>
      <c r="Q18" s="102"/>
      <c r="R18" s="102"/>
      <c r="S18" s="421"/>
      <c r="T18" s="11"/>
      <c r="U18" s="10"/>
      <c r="V18" s="420"/>
      <c r="W18" s="11"/>
      <c r="X18" s="422"/>
      <c r="Y18" s="1"/>
      <c r="Z18" s="24"/>
    </row>
    <row r="19" spans="2:26" ht="18" customHeight="1" thickBot="1" x14ac:dyDescent="0.3">
      <c r="B19" s="592" t="s">
        <v>10</v>
      </c>
      <c r="C19" s="593"/>
      <c r="D19" s="593"/>
      <c r="E19" s="246"/>
      <c r="F19" s="68">
        <v>0</v>
      </c>
      <c r="G19" s="11" t="s">
        <v>8</v>
      </c>
      <c r="H19" s="11" t="s">
        <v>5</v>
      </c>
      <c r="I19" s="420" t="s">
        <v>11</v>
      </c>
      <c r="J19" s="11"/>
      <c r="K19" s="232">
        <f>(F19*26)/12</f>
        <v>0</v>
      </c>
      <c r="M19" s="2"/>
      <c r="O19" s="592" t="s">
        <v>10</v>
      </c>
      <c r="P19" s="593"/>
      <c r="Q19" s="593"/>
      <c r="R19" s="246"/>
      <c r="S19" s="68">
        <v>0</v>
      </c>
      <c r="T19" s="11" t="s">
        <v>8</v>
      </c>
      <c r="U19" s="11" t="s">
        <v>5</v>
      </c>
      <c r="V19" s="420" t="s">
        <v>11</v>
      </c>
      <c r="W19" s="11"/>
      <c r="X19" s="232">
        <f>(S19*26)/12</f>
        <v>0</v>
      </c>
      <c r="Y19" s="1"/>
      <c r="Z19" s="24"/>
    </row>
    <row r="20" spans="2:26" ht="5.0999999999999996" customHeight="1" thickBot="1" x14ac:dyDescent="0.3">
      <c r="B20" s="152"/>
      <c r="C20" s="153"/>
      <c r="D20" s="102"/>
      <c r="E20" s="102"/>
      <c r="F20" s="421"/>
      <c r="G20" s="11"/>
      <c r="H20" s="10"/>
      <c r="I20" s="420"/>
      <c r="J20" s="11"/>
      <c r="K20" s="422"/>
      <c r="M20" s="2"/>
      <c r="O20" s="152"/>
      <c r="P20" s="153"/>
      <c r="Q20" s="102"/>
      <c r="R20" s="102"/>
      <c r="S20" s="421"/>
      <c r="T20" s="11"/>
      <c r="U20" s="10"/>
      <c r="V20" s="420"/>
      <c r="W20" s="11"/>
      <c r="X20" s="422"/>
      <c r="Y20" s="1"/>
      <c r="Z20" s="24"/>
    </row>
    <row r="21" spans="2:26" ht="18" customHeight="1" thickBot="1" x14ac:dyDescent="0.3">
      <c r="B21" s="592" t="s">
        <v>12</v>
      </c>
      <c r="C21" s="593"/>
      <c r="D21" s="593"/>
      <c r="E21" s="246"/>
      <c r="F21" s="68">
        <v>0</v>
      </c>
      <c r="G21" s="11" t="s">
        <v>8</v>
      </c>
      <c r="H21" s="11" t="s">
        <v>5</v>
      </c>
      <c r="I21" s="420" t="s">
        <v>13</v>
      </c>
      <c r="J21" s="11"/>
      <c r="K21" s="232">
        <f>(F21*24)/12</f>
        <v>0</v>
      </c>
      <c r="M21" s="2"/>
      <c r="O21" s="592" t="s">
        <v>12</v>
      </c>
      <c r="P21" s="593"/>
      <c r="Q21" s="593"/>
      <c r="R21" s="246"/>
      <c r="S21" s="68">
        <v>0</v>
      </c>
      <c r="T21" s="11" t="s">
        <v>8</v>
      </c>
      <c r="U21" s="11" t="s">
        <v>5</v>
      </c>
      <c r="V21" s="420" t="s">
        <v>13</v>
      </c>
      <c r="W21" s="11"/>
      <c r="X21" s="232">
        <f>(S21*24)/12</f>
        <v>0</v>
      </c>
      <c r="Y21" s="1"/>
      <c r="Z21" s="24"/>
    </row>
    <row r="22" spans="2:26" ht="5.0999999999999996" customHeight="1" thickBot="1" x14ac:dyDescent="0.3">
      <c r="B22" s="152"/>
      <c r="C22" s="153"/>
      <c r="D22" s="102"/>
      <c r="E22" s="102"/>
      <c r="F22" s="421"/>
      <c r="G22" s="11"/>
      <c r="H22" s="11"/>
      <c r="I22" s="420"/>
      <c r="J22" s="11"/>
      <c r="K22" s="422"/>
      <c r="M22" s="2"/>
      <c r="O22" s="152"/>
      <c r="P22" s="153"/>
      <c r="Q22" s="102"/>
      <c r="R22" s="102"/>
      <c r="S22" s="421"/>
      <c r="T22" s="11"/>
      <c r="U22" s="11"/>
      <c r="V22" s="420"/>
      <c r="W22" s="11"/>
      <c r="X22" s="422"/>
      <c r="Y22" s="1"/>
      <c r="Z22" s="24"/>
    </row>
    <row r="23" spans="2:26" ht="18" customHeight="1" thickBot="1" x14ac:dyDescent="0.3">
      <c r="B23" s="592" t="s">
        <v>14</v>
      </c>
      <c r="C23" s="593"/>
      <c r="D23" s="593"/>
      <c r="E23" s="246"/>
      <c r="F23" s="68">
        <v>0</v>
      </c>
      <c r="G23" s="11" t="s">
        <v>8</v>
      </c>
      <c r="H23" s="11" t="s">
        <v>5</v>
      </c>
      <c r="I23" s="420" t="s">
        <v>15</v>
      </c>
      <c r="J23" s="11"/>
      <c r="K23" s="232">
        <f>F23</f>
        <v>0</v>
      </c>
      <c r="M23" s="2"/>
      <c r="O23" s="592" t="s">
        <v>14</v>
      </c>
      <c r="P23" s="593"/>
      <c r="Q23" s="593"/>
      <c r="R23" s="246"/>
      <c r="S23" s="68">
        <v>0</v>
      </c>
      <c r="T23" s="11" t="s">
        <v>8</v>
      </c>
      <c r="U23" s="11" t="s">
        <v>5</v>
      </c>
      <c r="V23" s="420" t="s">
        <v>15</v>
      </c>
      <c r="W23" s="11"/>
      <c r="X23" s="232">
        <f>S23</f>
        <v>0</v>
      </c>
      <c r="Y23" s="1"/>
      <c r="Z23" s="24"/>
    </row>
    <row r="24" spans="2:26" ht="5.0999999999999996" customHeight="1" thickBot="1" x14ac:dyDescent="0.3">
      <c r="B24" s="152"/>
      <c r="C24" s="153"/>
      <c r="D24" s="102"/>
      <c r="E24" s="102"/>
      <c r="F24" s="12"/>
      <c r="G24" s="13"/>
      <c r="H24" s="13"/>
      <c r="I24" s="423"/>
      <c r="J24" s="13"/>
      <c r="K24" s="424"/>
      <c r="M24" s="2"/>
      <c r="O24" s="152"/>
      <c r="P24" s="153"/>
      <c r="Q24" s="102"/>
      <c r="R24" s="102"/>
      <c r="S24" s="12"/>
      <c r="T24" s="13"/>
      <c r="U24" s="13"/>
      <c r="V24" s="423"/>
      <c r="W24" s="13"/>
      <c r="X24" s="424"/>
      <c r="Y24" s="1"/>
      <c r="Z24" s="24"/>
    </row>
    <row r="25" spans="2:26" ht="18" customHeight="1" thickBot="1" x14ac:dyDescent="0.3">
      <c r="B25" s="592" t="s">
        <v>16</v>
      </c>
      <c r="C25" s="593"/>
      <c r="D25" s="593"/>
      <c r="E25" s="246"/>
      <c r="F25" s="66">
        <v>0</v>
      </c>
      <c r="G25" s="11" t="s">
        <v>8</v>
      </c>
      <c r="H25" s="11" t="s">
        <v>17</v>
      </c>
      <c r="I25" s="420" t="s">
        <v>18</v>
      </c>
      <c r="J25" s="11"/>
      <c r="K25" s="232">
        <f>F25/12</f>
        <v>0</v>
      </c>
      <c r="M25" s="2"/>
      <c r="O25" s="592" t="s">
        <v>16</v>
      </c>
      <c r="P25" s="593"/>
      <c r="Q25" s="593"/>
      <c r="R25" s="246"/>
      <c r="S25" s="66">
        <v>0</v>
      </c>
      <c r="T25" s="11" t="s">
        <v>8</v>
      </c>
      <c r="U25" s="11" t="s">
        <v>17</v>
      </c>
      <c r="V25" s="420" t="s">
        <v>18</v>
      </c>
      <c r="W25" s="11"/>
      <c r="X25" s="232">
        <f>S25/12</f>
        <v>0</v>
      </c>
      <c r="Y25" s="1"/>
      <c r="Z25" s="24"/>
    </row>
    <row r="26" spans="2:26" ht="5.0999999999999996" customHeight="1" x14ac:dyDescent="0.25">
      <c r="B26" s="103"/>
      <c r="C26" s="34"/>
      <c r="D26" s="34"/>
      <c r="E26" s="34"/>
      <c r="F26" s="421"/>
      <c r="G26" s="128"/>
      <c r="I26" s="128"/>
      <c r="J26" s="128"/>
      <c r="K26" s="421"/>
      <c r="M26" s="2"/>
      <c r="O26" s="103"/>
      <c r="P26" s="34"/>
      <c r="Q26" s="34"/>
      <c r="R26" s="34"/>
      <c r="S26" s="421"/>
      <c r="T26" s="128"/>
      <c r="U26" s="1"/>
      <c r="V26" s="128"/>
      <c r="W26" s="128"/>
      <c r="X26" s="421"/>
      <c r="Y26" s="1"/>
      <c r="Z26" s="24"/>
    </row>
    <row r="27" spans="2:26" ht="18" customHeight="1" x14ac:dyDescent="0.25">
      <c r="B27" s="103"/>
      <c r="C27" s="34"/>
      <c r="D27" s="34"/>
      <c r="E27" s="34"/>
      <c r="F27"/>
      <c r="G27"/>
      <c r="H27"/>
      <c r="I27" s="128"/>
      <c r="J27" s="128"/>
      <c r="K27" s="421"/>
      <c r="M27" s="2"/>
      <c r="O27" s="103"/>
      <c r="P27" s="34"/>
      <c r="Q27" s="34"/>
      <c r="R27" s="34"/>
      <c r="V27" s="128"/>
      <c r="W27" s="128"/>
      <c r="X27" s="421"/>
      <c r="Y27" s="1"/>
      <c r="Z27" s="24"/>
    </row>
    <row r="28" spans="2:26" ht="18" customHeight="1" x14ac:dyDescent="0.25">
      <c r="B28" s="79"/>
      <c r="C28" s="17"/>
      <c r="D28" s="36" t="s">
        <v>19</v>
      </c>
      <c r="E28" s="417"/>
      <c r="F28" s="95"/>
      <c r="G28" s="614" t="s">
        <v>20</v>
      </c>
      <c r="H28" s="615"/>
      <c r="I28" s="95"/>
      <c r="J28" s="128"/>
      <c r="K28" s="425" t="s">
        <v>21</v>
      </c>
      <c r="M28" s="2"/>
      <c r="O28" s="79"/>
      <c r="P28" s="17"/>
      <c r="Q28" s="36" t="s">
        <v>19</v>
      </c>
      <c r="R28" s="417"/>
      <c r="S28" s="95"/>
      <c r="T28" s="614" t="s">
        <v>20</v>
      </c>
      <c r="U28" s="615"/>
      <c r="V28" s="95"/>
      <c r="W28" s="128"/>
      <c r="X28" s="425" t="s">
        <v>21</v>
      </c>
      <c r="Y28" s="1"/>
      <c r="Z28" s="24"/>
    </row>
    <row r="29" spans="2:26" customFormat="1" ht="18" customHeight="1" x14ac:dyDescent="0.25">
      <c r="B29" s="30"/>
      <c r="D29" s="1"/>
      <c r="E29" s="1"/>
      <c r="F29" s="256" t="s">
        <v>22</v>
      </c>
      <c r="H29" s="1"/>
      <c r="I29" s="256" t="s">
        <v>23</v>
      </c>
      <c r="J29" s="1"/>
      <c r="L29" s="1"/>
      <c r="M29" s="2"/>
      <c r="O29" s="30"/>
      <c r="Q29" s="1"/>
      <c r="R29" s="1"/>
      <c r="S29" s="256" t="s">
        <v>22</v>
      </c>
      <c r="U29" s="1"/>
      <c r="V29" s="256" t="s">
        <v>23</v>
      </c>
      <c r="W29" s="1"/>
      <c r="Z29" s="24"/>
    </row>
    <row r="30" spans="2:26" customFormat="1" ht="5.0999999999999996" customHeight="1" x14ac:dyDescent="0.25">
      <c r="B30" s="30"/>
      <c r="D30" s="1"/>
      <c r="E30" s="1"/>
      <c r="F30" s="256"/>
      <c r="H30" s="1"/>
      <c r="I30" s="256"/>
      <c r="J30" s="1"/>
      <c r="L30" s="1"/>
      <c r="M30" s="2"/>
      <c r="O30" s="30"/>
      <c r="Q30" s="1"/>
      <c r="R30" s="1"/>
      <c r="S30" s="256"/>
      <c r="U30" s="1"/>
      <c r="V30" s="256"/>
      <c r="W30" s="1"/>
      <c r="Z30" s="24"/>
    </row>
    <row r="31" spans="2:26" customFormat="1" ht="18" customHeight="1" x14ac:dyDescent="0.25">
      <c r="B31" s="30"/>
      <c r="D31" s="616" t="str">
        <f>IFERROR(IF(K33&lt;K35, "YTD Declining Income Indicated:",""),"")</f>
        <v/>
      </c>
      <c r="E31" s="616"/>
      <c r="F31" s="616"/>
      <c r="G31" s="616"/>
      <c r="H31" s="616"/>
      <c r="I31" s="616"/>
      <c r="J31" s="1"/>
      <c r="K31" s="537" t="e">
        <f>IF(K33&lt;K35, K33,"")</f>
        <v>#VALUE!</v>
      </c>
      <c r="L31" s="1"/>
      <c r="M31" s="2"/>
      <c r="O31" s="30"/>
      <c r="Q31" s="616" t="str">
        <f>IFERROR(IF(X33&lt;X35, "YTD Declining Income Indicated:",""),"")</f>
        <v/>
      </c>
      <c r="R31" s="616"/>
      <c r="S31" s="616"/>
      <c r="T31" s="616"/>
      <c r="U31" s="616"/>
      <c r="V31" s="616"/>
      <c r="W31" s="1"/>
      <c r="X31" s="537" t="e">
        <f>IF(X33&lt;X35, X33,"")</f>
        <v>#VALUE!</v>
      </c>
      <c r="Z31" s="24"/>
    </row>
    <row r="32" spans="2:26" customFormat="1" ht="4.5" customHeight="1" thickBot="1" x14ac:dyDescent="0.3">
      <c r="B32" s="30"/>
      <c r="L32" s="1"/>
      <c r="M32" s="2"/>
      <c r="O32" s="30"/>
      <c r="Z32" s="24"/>
    </row>
    <row r="33" spans="2:26" ht="18" customHeight="1" thickBot="1" x14ac:dyDescent="0.3">
      <c r="B33" s="103" t="s">
        <v>2</v>
      </c>
      <c r="C33" s="17"/>
      <c r="D33" s="153" t="s">
        <v>610</v>
      </c>
      <c r="E33" s="417"/>
      <c r="F33" s="68">
        <v>0</v>
      </c>
      <c r="G33" s="11"/>
      <c r="H33" s="11"/>
      <c r="I33" s="250" t="str">
        <f>IF($F$28=0, "",
ROUND(((DAY(DATE(YEAR($F$28),
MONTH($F$28)+1,0)-(DAY($F$28)-1))/DAY(DATE(YEAR($F$28),
MONTH($F$28)+1,0))))+DAY($I$28)/(DAY(DATE(YEAR($I$28),MONTH($I$28)+1,0)))+$K$64,
3))</f>
        <v/>
      </c>
      <c r="J33" s="413"/>
      <c r="K33" s="251" t="e">
        <f>F33/I33</f>
        <v>#VALUE!</v>
      </c>
      <c r="M33" s="2"/>
      <c r="N33" s="86"/>
      <c r="O33" s="103" t="s">
        <v>2</v>
      </c>
      <c r="P33" s="17"/>
      <c r="Q33" s="153" t="s">
        <v>610</v>
      </c>
      <c r="R33" s="417"/>
      <c r="S33" s="68">
        <v>0</v>
      </c>
      <c r="T33" s="11"/>
      <c r="U33" s="11"/>
      <c r="V33" s="250" t="str">
        <f>IF($S$28=0, "", ROUND(((DAY(DATE(YEAR($S$28), MONTH($S$28)+1,0)-(DAY($S$28)-1))/DAY(DATE(YEAR($S$28), MONTH($S$28)+1,0))))+DAY($V$28)/(DAY(DATE(YEAR($V$28),MONTH($V$28)+1,0)))+$X$64, 3))</f>
        <v/>
      </c>
      <c r="W33" s="413"/>
      <c r="X33" s="251" t="e">
        <f>S33/V33</f>
        <v>#VALUE!</v>
      </c>
      <c r="Y33" s="1"/>
      <c r="Z33" s="24"/>
    </row>
    <row r="34" spans="2:26" customFormat="1" ht="4.5" customHeight="1" thickBot="1" x14ac:dyDescent="0.3">
      <c r="B34" s="30"/>
      <c r="L34" s="1"/>
      <c r="M34" s="2"/>
      <c r="O34" s="30"/>
      <c r="Z34" s="24"/>
    </row>
    <row r="35" spans="2:26" ht="18" customHeight="1" thickBot="1" x14ac:dyDescent="0.3">
      <c r="B35" s="592" t="s">
        <v>611</v>
      </c>
      <c r="C35" s="593"/>
      <c r="D35" s="593"/>
      <c r="E35" s="246"/>
      <c r="F35" s="44">
        <v>0</v>
      </c>
      <c r="G35" s="594" t="s">
        <v>24</v>
      </c>
      <c r="H35" s="595"/>
      <c r="I35" s="338">
        <v>0</v>
      </c>
      <c r="J35" s="426"/>
      <c r="K35" s="241" t="e">
        <f>F35/I35</f>
        <v>#DIV/0!</v>
      </c>
      <c r="L35"/>
      <c r="M35" s="24"/>
      <c r="O35" s="592" t="s">
        <v>611</v>
      </c>
      <c r="P35" s="593"/>
      <c r="Q35" s="593"/>
      <c r="R35" s="246"/>
      <c r="S35" s="44">
        <v>0</v>
      </c>
      <c r="T35" s="594" t="s">
        <v>24</v>
      </c>
      <c r="U35" s="595"/>
      <c r="V35" s="338">
        <v>0</v>
      </c>
      <c r="W35" s="426"/>
      <c r="X35" s="241" t="e">
        <f>S35/V35</f>
        <v>#DIV/0!</v>
      </c>
      <c r="Y35" s="1"/>
      <c r="Z35" s="24"/>
    </row>
    <row r="36" spans="2:26" customFormat="1" ht="4.5" customHeight="1" thickBot="1" x14ac:dyDescent="0.3">
      <c r="B36" s="30"/>
      <c r="M36" s="24"/>
      <c r="O36" s="30"/>
      <c r="V36">
        <v>12</v>
      </c>
      <c r="Z36" s="24"/>
    </row>
    <row r="37" spans="2:26" ht="18" customHeight="1" thickBot="1" x14ac:dyDescent="0.3">
      <c r="B37" s="592" t="s">
        <v>565</v>
      </c>
      <c r="C37" s="593"/>
      <c r="D37" s="593"/>
      <c r="E37" s="153"/>
      <c r="F37" s="57">
        <v>0</v>
      </c>
      <c r="G37" s="594" t="s">
        <v>24</v>
      </c>
      <c r="H37" s="595"/>
      <c r="I37" s="339">
        <v>0</v>
      </c>
      <c r="J37" s="426"/>
      <c r="K37" s="241" t="e">
        <f>F37/I37</f>
        <v>#DIV/0!</v>
      </c>
      <c r="M37" s="2"/>
      <c r="O37" s="592" t="s">
        <v>565</v>
      </c>
      <c r="P37" s="593"/>
      <c r="Q37" s="593"/>
      <c r="R37" s="153"/>
      <c r="S37" s="57">
        <v>0</v>
      </c>
      <c r="T37" s="594" t="s">
        <v>24</v>
      </c>
      <c r="U37" s="595"/>
      <c r="V37" s="339">
        <v>0</v>
      </c>
      <c r="W37" s="426"/>
      <c r="X37" s="241" t="e">
        <f>S37/V37</f>
        <v>#DIV/0!</v>
      </c>
      <c r="Y37" s="1"/>
      <c r="Z37" s="24"/>
    </row>
    <row r="38" spans="2:26" customFormat="1" ht="4.5" customHeight="1" thickBot="1" x14ac:dyDescent="0.3">
      <c r="B38" s="30"/>
      <c r="M38" s="24"/>
      <c r="O38" s="30"/>
      <c r="Z38" s="24"/>
    </row>
    <row r="39" spans="2:26" ht="18" customHeight="1" thickBot="1" x14ac:dyDescent="0.3">
      <c r="B39" s="599" t="s">
        <v>612</v>
      </c>
      <c r="C39" s="600"/>
      <c r="D39" s="600"/>
      <c r="E39" s="600"/>
      <c r="F39" s="600"/>
      <c r="G39" s="600"/>
      <c r="H39" s="601"/>
      <c r="I39" s="232" t="e">
        <f>(F33+F35)/(I33+I35)</f>
        <v>#VALUE!</v>
      </c>
      <c r="J39" s="421"/>
      <c r="M39" s="2"/>
      <c r="O39" s="599" t="s">
        <v>612</v>
      </c>
      <c r="P39" s="600"/>
      <c r="Q39" s="600"/>
      <c r="R39" s="600"/>
      <c r="S39" s="600"/>
      <c r="T39" s="600"/>
      <c r="U39" s="601"/>
      <c r="V39" s="232" t="e">
        <f>(S33+S35)/(V33+V35)</f>
        <v>#VALUE!</v>
      </c>
      <c r="W39" s="421"/>
      <c r="X39" s="1"/>
      <c r="Y39" s="1"/>
      <c r="Z39" s="24"/>
    </row>
    <row r="40" spans="2:26" customFormat="1" ht="4.5" customHeight="1" thickBot="1" x14ac:dyDescent="0.3">
      <c r="B40" s="30"/>
      <c r="M40" s="24"/>
      <c r="O40" s="30"/>
      <c r="Z40" s="24"/>
    </row>
    <row r="41" spans="2:26" ht="18" customHeight="1" thickBot="1" x14ac:dyDescent="0.3">
      <c r="B41" s="599" t="s">
        <v>613</v>
      </c>
      <c r="C41" s="600"/>
      <c r="D41" s="600"/>
      <c r="E41" s="600"/>
      <c r="F41" s="600"/>
      <c r="G41" s="600"/>
      <c r="H41" s="601"/>
      <c r="I41" s="232" t="e">
        <f>(F35+F37)/(I35+I37)</f>
        <v>#DIV/0!</v>
      </c>
      <c r="J41" s="421"/>
      <c r="M41" s="2"/>
      <c r="O41" s="599" t="s">
        <v>613</v>
      </c>
      <c r="P41" s="600"/>
      <c r="Q41" s="600"/>
      <c r="R41" s="600"/>
      <c r="S41" s="600"/>
      <c r="T41" s="600"/>
      <c r="U41" s="601"/>
      <c r="V41" s="232" t="e">
        <f>(S35+S37)/(V35+V37)</f>
        <v>#DIV/0!</v>
      </c>
      <c r="W41" s="421"/>
      <c r="X41" s="1"/>
      <c r="Y41" s="1"/>
      <c r="Z41" s="24"/>
    </row>
    <row r="42" spans="2:26" customFormat="1" ht="4.5" customHeight="1" thickBot="1" x14ac:dyDescent="0.3">
      <c r="B42" s="30"/>
      <c r="M42" s="24"/>
      <c r="O42" s="30"/>
      <c r="Z42" s="24"/>
    </row>
    <row r="43" spans="2:26" ht="18" customHeight="1" thickBot="1" x14ac:dyDescent="0.3">
      <c r="B43" s="599" t="s">
        <v>614</v>
      </c>
      <c r="C43" s="600"/>
      <c r="D43" s="600"/>
      <c r="E43" s="600"/>
      <c r="F43" s="600"/>
      <c r="G43" s="600"/>
      <c r="H43" s="601"/>
      <c r="I43" s="232" t="e">
        <f>(F33+F35+F37)/(I33+I35+I37)</f>
        <v>#VALUE!</v>
      </c>
      <c r="J43" s="421"/>
      <c r="M43" s="2"/>
      <c r="O43" s="599" t="s">
        <v>614</v>
      </c>
      <c r="P43" s="600"/>
      <c r="Q43" s="600"/>
      <c r="R43" s="600"/>
      <c r="S43" s="600"/>
      <c r="T43" s="600"/>
      <c r="U43" s="601"/>
      <c r="V43" s="232" t="e">
        <f>(S33+S35+S37)/(V33+V35+V37)</f>
        <v>#VALUE!</v>
      </c>
      <c r="W43" s="421"/>
      <c r="X43" s="1"/>
      <c r="Y43" s="1"/>
      <c r="Z43" s="24"/>
    </row>
    <row r="44" spans="2:26" customFormat="1" ht="5.0999999999999996" customHeight="1" thickBot="1" x14ac:dyDescent="0.3">
      <c r="B44" s="73"/>
      <c r="C44" s="40"/>
      <c r="D44" s="40"/>
      <c r="E44" s="40"/>
      <c r="F44" s="40"/>
      <c r="G44" s="40"/>
      <c r="H44" s="40"/>
      <c r="I44" s="40"/>
      <c r="J44" s="40"/>
      <c r="K44" s="40"/>
      <c r="L44" s="40"/>
      <c r="M44" s="41"/>
      <c r="O44" s="30"/>
      <c r="Z44" s="24"/>
    </row>
    <row r="45" spans="2:26" ht="18" customHeight="1" thickBot="1" x14ac:dyDescent="0.3">
      <c r="B45" s="602" t="s">
        <v>25</v>
      </c>
      <c r="C45" s="603"/>
      <c r="D45" s="603"/>
      <c r="E45" s="603"/>
      <c r="F45" s="603"/>
      <c r="G45" s="603"/>
      <c r="H45" s="603"/>
      <c r="I45" s="603"/>
      <c r="J45" s="603"/>
      <c r="K45" s="603"/>
      <c r="L45" s="603"/>
      <c r="M45" s="604"/>
      <c r="O45" s="602" t="s">
        <v>25</v>
      </c>
      <c r="P45" s="603"/>
      <c r="Q45" s="603"/>
      <c r="R45" s="603"/>
      <c r="S45" s="603"/>
      <c r="T45" s="603"/>
      <c r="U45" s="603"/>
      <c r="V45" s="603"/>
      <c r="W45" s="603"/>
      <c r="X45" s="603"/>
      <c r="Y45" s="603"/>
      <c r="Z45" s="604"/>
    </row>
    <row r="46" spans="2:26" ht="18" customHeight="1" x14ac:dyDescent="0.25">
      <c r="B46" s="579"/>
      <c r="C46" s="580"/>
      <c r="D46" s="580"/>
      <c r="E46" s="580"/>
      <c r="F46" s="580"/>
      <c r="G46" s="580"/>
      <c r="H46" s="580"/>
      <c r="I46" s="580"/>
      <c r="J46" s="580"/>
      <c r="K46" s="580"/>
      <c r="L46" s="580"/>
      <c r="M46" s="581"/>
      <c r="O46" s="579"/>
      <c r="P46" s="580"/>
      <c r="Q46" s="580"/>
      <c r="R46" s="580"/>
      <c r="S46" s="580"/>
      <c r="T46" s="580"/>
      <c r="U46" s="580"/>
      <c r="V46" s="580"/>
      <c r="W46" s="580"/>
      <c r="X46" s="580"/>
      <c r="Y46" s="580"/>
      <c r="Z46" s="581"/>
    </row>
    <row r="47" spans="2:26" ht="18" customHeight="1" x14ac:dyDescent="0.25">
      <c r="B47" s="582"/>
      <c r="C47" s="583"/>
      <c r="D47" s="583"/>
      <c r="E47" s="583"/>
      <c r="F47" s="583"/>
      <c r="G47" s="583"/>
      <c r="H47" s="583"/>
      <c r="I47" s="583"/>
      <c r="J47" s="583"/>
      <c r="K47" s="583"/>
      <c r="L47" s="583"/>
      <c r="M47" s="584"/>
      <c r="O47" s="582"/>
      <c r="P47" s="583"/>
      <c r="Q47" s="583"/>
      <c r="R47" s="583"/>
      <c r="S47" s="583"/>
      <c r="T47" s="583"/>
      <c r="U47" s="583"/>
      <c r="V47" s="583"/>
      <c r="W47" s="583"/>
      <c r="X47" s="583"/>
      <c r="Y47" s="583"/>
      <c r="Z47" s="584"/>
    </row>
    <row r="48" spans="2:26" ht="18" customHeight="1" x14ac:dyDescent="0.25">
      <c r="B48" s="582"/>
      <c r="C48" s="583"/>
      <c r="D48" s="583"/>
      <c r="E48" s="583"/>
      <c r="F48" s="583"/>
      <c r="G48" s="583"/>
      <c r="H48" s="583"/>
      <c r="I48" s="583"/>
      <c r="J48" s="583"/>
      <c r="K48" s="583"/>
      <c r="L48" s="583"/>
      <c r="M48" s="584"/>
      <c r="O48" s="582"/>
      <c r="P48" s="583"/>
      <c r="Q48" s="583"/>
      <c r="R48" s="583"/>
      <c r="S48" s="583"/>
      <c r="T48" s="583"/>
      <c r="U48" s="583"/>
      <c r="V48" s="583"/>
      <c r="W48" s="583"/>
      <c r="X48" s="583"/>
      <c r="Y48" s="583"/>
      <c r="Z48" s="584"/>
    </row>
    <row r="49" spans="2:28" ht="18" customHeight="1" x14ac:dyDescent="0.25">
      <c r="B49" s="582"/>
      <c r="C49" s="583"/>
      <c r="D49" s="583"/>
      <c r="E49" s="583"/>
      <c r="F49" s="583"/>
      <c r="G49" s="583"/>
      <c r="H49" s="583"/>
      <c r="I49" s="583"/>
      <c r="J49" s="583"/>
      <c r="K49" s="583"/>
      <c r="L49" s="583"/>
      <c r="M49" s="584"/>
      <c r="O49" s="582"/>
      <c r="P49" s="583"/>
      <c r="Q49" s="583"/>
      <c r="R49" s="583"/>
      <c r="S49" s="583"/>
      <c r="T49" s="583"/>
      <c r="U49" s="583"/>
      <c r="V49" s="583"/>
      <c r="W49" s="583"/>
      <c r="X49" s="583"/>
      <c r="Y49" s="583"/>
      <c r="Z49" s="584"/>
    </row>
    <row r="50" spans="2:28" ht="18" customHeight="1" x14ac:dyDescent="0.25">
      <c r="B50" s="582"/>
      <c r="C50" s="583"/>
      <c r="D50" s="583"/>
      <c r="E50" s="583"/>
      <c r="F50" s="583"/>
      <c r="G50" s="583"/>
      <c r="H50" s="583"/>
      <c r="I50" s="583"/>
      <c r="J50" s="583"/>
      <c r="K50" s="583"/>
      <c r="L50" s="583"/>
      <c r="M50" s="584"/>
      <c r="O50" s="582"/>
      <c r="P50" s="583"/>
      <c r="Q50" s="583"/>
      <c r="R50" s="583"/>
      <c r="S50" s="583"/>
      <c r="T50" s="583"/>
      <c r="U50" s="583"/>
      <c r="V50" s="583"/>
      <c r="W50" s="583"/>
      <c r="X50" s="583"/>
      <c r="Y50" s="583"/>
      <c r="Z50" s="584"/>
    </row>
    <row r="51" spans="2:28" ht="18" customHeight="1" x14ac:dyDescent="0.25">
      <c r="B51" s="582"/>
      <c r="C51" s="583"/>
      <c r="D51" s="583"/>
      <c r="E51" s="583"/>
      <c r="F51" s="583"/>
      <c r="G51" s="583"/>
      <c r="H51" s="583"/>
      <c r="I51" s="583"/>
      <c r="J51" s="583"/>
      <c r="K51" s="583"/>
      <c r="L51" s="583"/>
      <c r="M51" s="584"/>
      <c r="O51" s="582"/>
      <c r="P51" s="583"/>
      <c r="Q51" s="583"/>
      <c r="R51" s="583"/>
      <c r="S51" s="583"/>
      <c r="T51" s="583"/>
      <c r="U51" s="583"/>
      <c r="V51" s="583"/>
      <c r="W51" s="583"/>
      <c r="X51" s="583"/>
      <c r="Y51" s="583"/>
      <c r="Z51" s="584"/>
    </row>
    <row r="52" spans="2:28" customFormat="1" ht="19.5" customHeight="1" thickBot="1" x14ac:dyDescent="0.3">
      <c r="B52" s="585"/>
      <c r="C52" s="586"/>
      <c r="D52" s="586"/>
      <c r="E52" s="586"/>
      <c r="F52" s="586"/>
      <c r="G52" s="586"/>
      <c r="H52" s="586"/>
      <c r="I52" s="586"/>
      <c r="J52" s="586"/>
      <c r="K52" s="586"/>
      <c r="L52" s="586"/>
      <c r="M52" s="587"/>
      <c r="O52" s="585"/>
      <c r="P52" s="586"/>
      <c r="Q52" s="586"/>
      <c r="R52" s="586"/>
      <c r="S52" s="586"/>
      <c r="T52" s="586"/>
      <c r="U52" s="586"/>
      <c r="V52" s="586"/>
      <c r="W52" s="586"/>
      <c r="X52" s="586"/>
      <c r="Y52" s="586"/>
      <c r="Z52" s="587"/>
    </row>
    <row r="53" spans="2:28" s="448" customFormat="1" ht="18" customHeight="1" x14ac:dyDescent="0.25">
      <c r="O53" s="449"/>
      <c r="P53" s="449"/>
      <c r="Q53" s="449"/>
      <c r="R53" s="449"/>
      <c r="S53" s="449"/>
      <c r="T53" s="449"/>
      <c r="U53" s="449"/>
      <c r="V53" s="449"/>
      <c r="W53" s="449"/>
      <c r="X53" s="449"/>
      <c r="Y53" s="449"/>
      <c r="Z53" s="449"/>
    </row>
    <row r="54" spans="2:28" s="449" customFormat="1" ht="15" hidden="1" customHeight="1" x14ac:dyDescent="0.25">
      <c r="B54" s="448"/>
      <c r="C54" s="448"/>
      <c r="D54" s="448"/>
      <c r="E54" s="448"/>
      <c r="F54" s="448"/>
      <c r="G54" s="448"/>
      <c r="H54" s="448"/>
      <c r="I54" s="448"/>
      <c r="J54" s="448"/>
      <c r="K54" s="450">
        <f>DAY(I28)</f>
        <v>0</v>
      </c>
      <c r="L54" s="450"/>
      <c r="M54" s="448"/>
      <c r="X54" s="450">
        <f>DAY(V28)</f>
        <v>0</v>
      </c>
    </row>
    <row r="55" spans="2:28" s="449" customFormat="1" ht="15" hidden="1" customHeight="1" x14ac:dyDescent="0.25">
      <c r="B55" s="448"/>
      <c r="C55" s="448"/>
      <c r="D55" s="448"/>
      <c r="E55" s="448"/>
      <c r="F55" s="448"/>
      <c r="G55" s="448"/>
      <c r="H55" s="448"/>
      <c r="I55" s="448"/>
      <c r="J55" s="448"/>
      <c r="K55" s="450"/>
      <c r="L55" s="450"/>
      <c r="M55" s="448"/>
      <c r="X55" s="450"/>
    </row>
    <row r="56" spans="2:28" s="449" customFormat="1" ht="15" hidden="1" customHeight="1" x14ac:dyDescent="0.25">
      <c r="B56" s="448"/>
      <c r="C56" s="448"/>
      <c r="D56" s="448"/>
      <c r="E56" s="448"/>
      <c r="F56" s="448"/>
      <c r="G56" s="448"/>
      <c r="H56" s="448"/>
      <c r="I56" s="448"/>
      <c r="J56" s="448"/>
      <c r="K56" s="450">
        <f>((DAY(DATE(YEAR(F28),MONTH(F28)+1,0)-DAY(F28)+1)))</f>
        <v>1</v>
      </c>
      <c r="L56" s="450"/>
      <c r="M56" s="448"/>
      <c r="X56" s="450">
        <f>((DAY(DATE(YEAR(S28),MONTH(S28)+1,0)-DAY(S28)+1)))</f>
        <v>1</v>
      </c>
    </row>
    <row r="57" spans="2:28" s="449" customFormat="1" ht="15" hidden="1" customHeight="1" x14ac:dyDescent="0.25">
      <c r="B57" s="448"/>
      <c r="C57" s="448"/>
      <c r="D57" s="448"/>
      <c r="E57" s="448"/>
      <c r="F57" s="448"/>
      <c r="G57" s="448"/>
      <c r="H57" s="448"/>
      <c r="I57" s="448"/>
      <c r="J57" s="448"/>
      <c r="K57" s="450"/>
      <c r="L57" s="450"/>
      <c r="M57" s="448"/>
      <c r="X57" s="450"/>
    </row>
    <row r="58" spans="2:28" s="449" customFormat="1" ht="15" hidden="1" customHeight="1" x14ac:dyDescent="0.25">
      <c r="B58" s="448"/>
      <c r="C58" s="448"/>
      <c r="D58" s="448"/>
      <c r="E58" s="448"/>
      <c r="F58" s="448"/>
      <c r="G58" s="448"/>
      <c r="H58" s="448"/>
      <c r="I58" s="448"/>
      <c r="J58" s="448"/>
      <c r="K58" s="451">
        <f>+I28-F28</f>
        <v>0</v>
      </c>
      <c r="L58" s="451"/>
      <c r="M58" s="448"/>
      <c r="X58" s="451">
        <f>+V28-S28</f>
        <v>0</v>
      </c>
    </row>
    <row r="59" spans="2:28" s="449" customFormat="1" ht="15" hidden="1" customHeight="1" x14ac:dyDescent="0.25">
      <c r="B59" s="448"/>
      <c r="C59" s="448"/>
      <c r="D59" s="448"/>
      <c r="E59" s="448"/>
      <c r="F59" s="448"/>
      <c r="G59" s="448"/>
      <c r="H59" s="448"/>
      <c r="I59" s="448"/>
      <c r="J59" s="448"/>
      <c r="K59" s="450"/>
      <c r="L59" s="450"/>
      <c r="M59" s="448"/>
      <c r="X59" s="450"/>
    </row>
    <row r="60" spans="2:28" s="449" customFormat="1" ht="15" hidden="1" customHeight="1" x14ac:dyDescent="0.25">
      <c r="B60" s="448"/>
      <c r="C60" s="448"/>
      <c r="D60" s="448"/>
      <c r="E60" s="448"/>
      <c r="F60" s="448"/>
      <c r="G60" s="448"/>
      <c r="H60" s="448"/>
      <c r="I60" s="448"/>
      <c r="J60" s="448"/>
      <c r="K60" s="451">
        <f>+K58-K56-K54</f>
        <v>-1</v>
      </c>
      <c r="L60" s="451"/>
      <c r="M60" s="448"/>
      <c r="X60" s="451">
        <f>+X58-X56-X54</f>
        <v>-1</v>
      </c>
    </row>
    <row r="61" spans="2:28" s="449" customFormat="1" ht="15" hidden="1" customHeight="1" x14ac:dyDescent="0.25">
      <c r="B61" s="448"/>
      <c r="C61" s="448"/>
      <c r="D61" s="448"/>
      <c r="E61" s="448"/>
      <c r="F61" s="448"/>
      <c r="G61" s="448"/>
      <c r="H61" s="448"/>
      <c r="I61" s="448"/>
      <c r="J61" s="448"/>
      <c r="K61" s="450"/>
      <c r="L61" s="450"/>
      <c r="M61" s="448"/>
      <c r="X61" s="450"/>
      <c r="AB61" s="448"/>
    </row>
    <row r="62" spans="2:28" s="449" customFormat="1" ht="15" hidden="1" customHeight="1" x14ac:dyDescent="0.25">
      <c r="B62" s="448"/>
      <c r="C62" s="448"/>
      <c r="D62" s="448"/>
      <c r="E62" s="448"/>
      <c r="F62" s="448"/>
      <c r="G62" s="448"/>
      <c r="H62" s="448"/>
      <c r="I62" s="448"/>
      <c r="J62" s="448"/>
      <c r="K62" s="450">
        <f>+K60/30.1</f>
        <v>-3.3222591362126241E-2</v>
      </c>
      <c r="L62" s="450"/>
      <c r="M62" s="448"/>
      <c r="X62" s="450">
        <f>+X60/30.1</f>
        <v>-3.3222591362126241E-2</v>
      </c>
      <c r="AB62" s="448"/>
    </row>
    <row r="63" spans="2:28" s="449" customFormat="1" ht="15" hidden="1" customHeight="1" x14ac:dyDescent="0.25">
      <c r="B63" s="448"/>
      <c r="C63" s="448"/>
      <c r="D63" s="448"/>
      <c r="E63" s="448"/>
      <c r="F63" s="448"/>
      <c r="G63" s="448"/>
      <c r="H63" s="448"/>
      <c r="I63" s="448"/>
      <c r="J63" s="448"/>
      <c r="K63" s="450"/>
      <c r="L63" s="450"/>
      <c r="M63" s="448"/>
      <c r="X63" s="450"/>
      <c r="AB63" s="448"/>
    </row>
    <row r="64" spans="2:28" s="449" customFormat="1" ht="15" hidden="1" customHeight="1" x14ac:dyDescent="0.25">
      <c r="B64" s="448"/>
      <c r="C64" s="448"/>
      <c r="D64" s="448"/>
      <c r="E64" s="448"/>
      <c r="F64" s="448"/>
      <c r="G64" s="448"/>
      <c r="H64" s="448"/>
      <c r="I64" s="448"/>
      <c r="J64" s="448"/>
      <c r="K64" s="450">
        <f>ROUND(K62,0)</f>
        <v>0</v>
      </c>
      <c r="L64" s="450"/>
      <c r="M64" s="448"/>
      <c r="X64" s="450">
        <f>ROUND(X62,0)</f>
        <v>0</v>
      </c>
      <c r="AB64" s="448"/>
    </row>
    <row r="65" spans="2:28" s="449" customFormat="1" ht="18" hidden="1" customHeight="1" x14ac:dyDescent="0.25">
      <c r="B65" s="448"/>
      <c r="C65" s="448"/>
      <c r="D65" s="448"/>
      <c r="E65" s="448"/>
      <c r="F65" s="448"/>
      <c r="G65" s="448"/>
      <c r="H65" s="448"/>
      <c r="I65" s="448"/>
      <c r="J65" s="448"/>
      <c r="K65" s="448"/>
      <c r="L65" s="448"/>
      <c r="M65" s="448"/>
      <c r="X65" s="448"/>
      <c r="AB65" s="448"/>
    </row>
    <row r="66" spans="2:28" s="449" customFormat="1" ht="15" customHeight="1" x14ac:dyDescent="0.25">
      <c r="B66" s="448"/>
      <c r="C66" s="448"/>
      <c r="D66" s="448"/>
      <c r="E66" s="448"/>
      <c r="F66" s="448"/>
      <c r="G66" s="448"/>
      <c r="H66" s="448"/>
      <c r="I66" s="448"/>
      <c r="J66" s="448"/>
      <c r="K66" s="448"/>
      <c r="L66" s="448"/>
      <c r="M66" s="448"/>
      <c r="AB66" s="448"/>
    </row>
    <row r="67" spans="2:28" s="449" customFormat="1" ht="15" customHeight="1" x14ac:dyDescent="0.25">
      <c r="B67" s="448"/>
      <c r="C67" s="448"/>
      <c r="D67" s="448"/>
      <c r="E67" s="448"/>
      <c r="F67" s="448"/>
      <c r="G67" s="448"/>
      <c r="H67" s="448"/>
      <c r="I67" s="448"/>
      <c r="J67" s="448"/>
      <c r="K67" s="448"/>
      <c r="L67" s="448"/>
      <c r="M67" s="448"/>
      <c r="AB67" s="448"/>
    </row>
    <row r="68" spans="2:28" s="449" customFormat="1" ht="15" customHeight="1" x14ac:dyDescent="0.25">
      <c r="B68" s="448"/>
      <c r="C68" s="448"/>
      <c r="D68" s="448"/>
      <c r="E68" s="448"/>
      <c r="F68" s="448"/>
      <c r="G68" s="448"/>
      <c r="H68" s="448"/>
      <c r="I68" s="448"/>
      <c r="J68" s="448"/>
      <c r="K68" s="448"/>
      <c r="L68" s="448"/>
      <c r="M68" s="448"/>
      <c r="AB68" s="448"/>
    </row>
    <row r="69" spans="2:28" s="449" customFormat="1" ht="15" customHeight="1" x14ac:dyDescent="0.25">
      <c r="B69" s="448"/>
      <c r="C69" s="448"/>
      <c r="D69" s="448"/>
      <c r="E69" s="448"/>
      <c r="F69" s="448"/>
      <c r="G69" s="448"/>
      <c r="H69" s="448"/>
      <c r="I69" s="448"/>
      <c r="J69" s="448"/>
      <c r="K69" s="448"/>
      <c r="L69" s="448"/>
      <c r="M69" s="448"/>
      <c r="AB69" s="448"/>
    </row>
    <row r="70" spans="2:28" s="449" customFormat="1" ht="15" customHeight="1" x14ac:dyDescent="0.25">
      <c r="B70" s="448"/>
      <c r="C70" s="448"/>
      <c r="D70" s="448"/>
      <c r="E70" s="448"/>
      <c r="F70" s="448"/>
      <c r="G70" s="448"/>
      <c r="H70" s="448"/>
      <c r="I70" s="448"/>
      <c r="J70" s="448"/>
      <c r="K70" s="448"/>
      <c r="L70" s="448"/>
      <c r="M70" s="448"/>
      <c r="AB70" s="448"/>
    </row>
    <row r="71" spans="2:28" s="449" customFormat="1" ht="15" customHeight="1" x14ac:dyDescent="0.25">
      <c r="B71" s="448"/>
      <c r="C71" s="448"/>
      <c r="D71" s="448"/>
      <c r="E71" s="448"/>
      <c r="F71" s="448"/>
      <c r="G71" s="448"/>
      <c r="H71" s="448"/>
      <c r="I71" s="448"/>
      <c r="J71" s="448"/>
      <c r="K71" s="448"/>
      <c r="L71" s="448"/>
      <c r="M71" s="448"/>
      <c r="AB71" s="448"/>
    </row>
    <row r="72" spans="2:28" s="449" customFormat="1" ht="15" customHeight="1" x14ac:dyDescent="0.25">
      <c r="B72" s="448"/>
      <c r="C72" s="448"/>
      <c r="D72" s="448"/>
      <c r="E72" s="448"/>
      <c r="F72" s="448"/>
      <c r="G72" s="448"/>
      <c r="H72" s="448"/>
      <c r="I72" s="448"/>
      <c r="J72" s="448"/>
      <c r="K72" s="448"/>
      <c r="L72" s="448"/>
      <c r="M72" s="448"/>
      <c r="AB72" s="448"/>
    </row>
    <row r="73" spans="2:28" s="449" customFormat="1" ht="15" customHeight="1" x14ac:dyDescent="0.25">
      <c r="B73" s="448"/>
      <c r="C73" s="448"/>
      <c r="D73" s="448"/>
      <c r="E73" s="448"/>
      <c r="F73" s="448"/>
      <c r="G73" s="448"/>
      <c r="H73" s="448"/>
      <c r="I73" s="448"/>
      <c r="J73" s="448"/>
      <c r="K73" s="448"/>
      <c r="L73" s="448"/>
      <c r="M73" s="448"/>
      <c r="AB73" s="448"/>
    </row>
    <row r="74" spans="2:28" s="449" customFormat="1" ht="15" customHeight="1" x14ac:dyDescent="0.25">
      <c r="B74" s="448"/>
      <c r="C74" s="448"/>
      <c r="D74" s="448"/>
      <c r="E74" s="448"/>
      <c r="F74" s="448"/>
      <c r="G74" s="448"/>
      <c r="H74" s="448"/>
      <c r="I74" s="448"/>
      <c r="J74" s="448"/>
      <c r="K74" s="448"/>
      <c r="L74" s="448"/>
      <c r="M74" s="448"/>
      <c r="AB74" s="448"/>
    </row>
    <row r="75" spans="2:28" s="449" customFormat="1" ht="15" customHeight="1" x14ac:dyDescent="0.25">
      <c r="B75" s="448"/>
      <c r="C75" s="448"/>
      <c r="D75" s="448"/>
      <c r="E75" s="448"/>
      <c r="F75" s="448"/>
      <c r="G75" s="448"/>
      <c r="H75" s="448"/>
      <c r="I75" s="448"/>
      <c r="J75" s="448"/>
      <c r="K75" s="448"/>
      <c r="L75" s="448"/>
      <c r="M75" s="448"/>
      <c r="AB75" s="448"/>
    </row>
    <row r="76" spans="2:28" s="449" customFormat="1" ht="15" customHeight="1" x14ac:dyDescent="0.25">
      <c r="B76" s="448"/>
      <c r="C76" s="448"/>
      <c r="D76" s="448"/>
      <c r="E76" s="448"/>
      <c r="F76" s="448"/>
      <c r="G76" s="448"/>
      <c r="H76" s="448"/>
      <c r="I76" s="448"/>
      <c r="J76" s="448"/>
      <c r="K76" s="448"/>
      <c r="L76" s="448"/>
      <c r="M76" s="448"/>
      <c r="AB76" s="448"/>
    </row>
    <row r="77" spans="2:28" s="449" customFormat="1" ht="15" customHeight="1" x14ac:dyDescent="0.25">
      <c r="B77" s="448"/>
      <c r="C77" s="448"/>
      <c r="D77" s="448"/>
      <c r="E77" s="448"/>
      <c r="F77" s="448"/>
      <c r="G77" s="448"/>
      <c r="H77" s="448"/>
      <c r="I77" s="448"/>
      <c r="J77" s="448"/>
      <c r="K77" s="448"/>
      <c r="L77" s="448"/>
      <c r="M77" s="448"/>
      <c r="AB77" s="448"/>
    </row>
    <row r="78" spans="2:28" s="449" customFormat="1" ht="15" customHeight="1" x14ac:dyDescent="0.25">
      <c r="B78" s="448"/>
      <c r="C78" s="448"/>
      <c r="D78" s="448"/>
      <c r="E78" s="448"/>
      <c r="F78" s="448"/>
      <c r="G78" s="448"/>
      <c r="H78" s="448"/>
      <c r="I78" s="448"/>
      <c r="J78" s="448"/>
      <c r="K78" s="448"/>
      <c r="L78" s="448"/>
      <c r="M78" s="448"/>
      <c r="AB78" s="448"/>
    </row>
    <row r="79" spans="2:28" s="449" customFormat="1" ht="15" customHeight="1" x14ac:dyDescent="0.25">
      <c r="B79" s="448"/>
      <c r="C79" s="448"/>
      <c r="D79" s="448"/>
      <c r="E79" s="448"/>
      <c r="F79" s="448"/>
      <c r="G79" s="448"/>
      <c r="H79" s="448"/>
      <c r="I79" s="448"/>
      <c r="J79" s="448"/>
      <c r="K79" s="448"/>
      <c r="L79" s="448"/>
      <c r="M79" s="448"/>
    </row>
    <row r="80" spans="2:28" s="449" customFormat="1" ht="15" customHeight="1" x14ac:dyDescent="0.25">
      <c r="B80" s="448"/>
      <c r="C80" s="448"/>
      <c r="D80" s="448"/>
      <c r="E80" s="448"/>
      <c r="F80" s="448"/>
      <c r="G80" s="448"/>
      <c r="H80" s="448"/>
      <c r="I80" s="448"/>
      <c r="J80" s="448"/>
      <c r="K80" s="448"/>
      <c r="L80" s="448"/>
      <c r="M80" s="448"/>
    </row>
    <row r="81" spans="2:13" s="449" customFormat="1" ht="15" customHeight="1" x14ac:dyDescent="0.25">
      <c r="B81" s="448"/>
      <c r="C81" s="448"/>
      <c r="D81" s="448"/>
      <c r="E81" s="448"/>
      <c r="F81" s="448"/>
      <c r="G81" s="448"/>
      <c r="H81" s="448"/>
      <c r="I81" s="448"/>
      <c r="J81" s="448"/>
      <c r="K81" s="448"/>
      <c r="L81" s="448"/>
      <c r="M81" s="448"/>
    </row>
    <row r="82" spans="2:13" s="449" customFormat="1" ht="15" customHeight="1" x14ac:dyDescent="0.25">
      <c r="B82" s="448"/>
      <c r="C82" s="448"/>
      <c r="D82" s="448"/>
      <c r="E82" s="448"/>
      <c r="F82" s="448"/>
      <c r="G82" s="448"/>
      <c r="H82" s="448"/>
      <c r="I82" s="448"/>
      <c r="J82" s="448"/>
      <c r="K82" s="448"/>
      <c r="L82" s="448"/>
      <c r="M82" s="448"/>
    </row>
    <row r="83" spans="2:13" customFormat="1" ht="15" customHeight="1" x14ac:dyDescent="0.25">
      <c r="B83" s="1"/>
      <c r="C83" s="1"/>
      <c r="D83" s="1"/>
      <c r="E83" s="1"/>
      <c r="F83" s="1"/>
      <c r="G83" s="1"/>
      <c r="H83" s="1"/>
      <c r="I83" s="1"/>
      <c r="J83" s="1"/>
      <c r="K83" s="1"/>
      <c r="L83" s="1"/>
      <c r="M83" s="1"/>
    </row>
    <row r="84" spans="2:13" customFormat="1" ht="15" customHeight="1" x14ac:dyDescent="0.25">
      <c r="B84" s="1"/>
      <c r="C84" s="1"/>
      <c r="D84" s="1"/>
      <c r="E84" s="1"/>
      <c r="F84" s="1"/>
      <c r="G84" s="1"/>
      <c r="H84" s="1"/>
      <c r="I84" s="1"/>
      <c r="J84" s="1"/>
      <c r="K84" s="1"/>
      <c r="L84" s="1"/>
      <c r="M84" s="1"/>
    </row>
    <row r="85" spans="2:13" customFormat="1" ht="15" customHeight="1" x14ac:dyDescent="0.25">
      <c r="B85" s="1"/>
      <c r="C85" s="1"/>
      <c r="D85" s="1"/>
      <c r="E85" s="1"/>
      <c r="F85" s="1"/>
      <c r="G85" s="1"/>
      <c r="H85" s="1"/>
      <c r="I85" s="1"/>
      <c r="J85" s="1"/>
      <c r="K85" s="1"/>
      <c r="L85" s="1"/>
      <c r="M85" s="1"/>
    </row>
    <row r="86" spans="2:13" customFormat="1" ht="15" customHeight="1" x14ac:dyDescent="0.25">
      <c r="B86" s="1"/>
      <c r="C86" s="1"/>
      <c r="D86" s="1"/>
      <c r="E86" s="1"/>
      <c r="F86" s="1"/>
      <c r="G86" s="1"/>
      <c r="H86" s="1"/>
      <c r="I86" s="1"/>
      <c r="J86" s="1"/>
      <c r="K86" s="1"/>
      <c r="L86" s="1"/>
      <c r="M86" s="1"/>
    </row>
    <row r="87" spans="2:13" customFormat="1" ht="15" customHeight="1" x14ac:dyDescent="0.25">
      <c r="B87" s="1"/>
      <c r="C87" s="1"/>
      <c r="D87" s="1"/>
      <c r="E87" s="1"/>
      <c r="F87" s="1"/>
      <c r="G87" s="1"/>
      <c r="H87" s="1"/>
      <c r="I87" s="1"/>
      <c r="J87" s="1"/>
      <c r="K87" s="1"/>
      <c r="L87" s="1"/>
      <c r="M87" s="1"/>
    </row>
    <row r="88" spans="2:13" customFormat="1" ht="15" customHeight="1" x14ac:dyDescent="0.25">
      <c r="B88" s="1"/>
      <c r="C88" s="1"/>
      <c r="D88" s="1"/>
      <c r="E88" s="1"/>
      <c r="F88" s="1"/>
      <c r="G88" s="1"/>
      <c r="H88" s="1"/>
      <c r="I88" s="1"/>
      <c r="J88" s="1"/>
      <c r="K88" s="1"/>
      <c r="L88" s="1"/>
      <c r="M88" s="1"/>
    </row>
    <row r="89" spans="2:13" customFormat="1" ht="15" customHeight="1" x14ac:dyDescent="0.25">
      <c r="B89" s="1"/>
      <c r="C89" s="1"/>
      <c r="D89" s="1"/>
      <c r="E89" s="1"/>
      <c r="F89" s="1"/>
      <c r="G89" s="1"/>
      <c r="H89" s="1"/>
      <c r="I89" s="1"/>
      <c r="J89" s="1"/>
      <c r="K89" s="1"/>
      <c r="L89" s="1"/>
      <c r="M89" s="1"/>
    </row>
    <row r="90" spans="2:13" customFormat="1" ht="15" customHeight="1" x14ac:dyDescent="0.25">
      <c r="B90" s="1"/>
      <c r="C90" s="1"/>
      <c r="D90" s="1"/>
      <c r="E90" s="1"/>
      <c r="F90" s="1"/>
      <c r="G90" s="1"/>
      <c r="H90" s="1"/>
      <c r="I90" s="1"/>
      <c r="J90" s="1"/>
      <c r="K90" s="1"/>
      <c r="L90" s="1"/>
      <c r="M90" s="1"/>
    </row>
    <row r="91" spans="2:13" customFormat="1" ht="15" customHeight="1" x14ac:dyDescent="0.25">
      <c r="B91" s="1"/>
      <c r="C91" s="1"/>
      <c r="D91" s="1"/>
      <c r="E91" s="1"/>
      <c r="F91" s="1"/>
      <c r="G91" s="1"/>
      <c r="H91" s="1"/>
      <c r="I91" s="1"/>
      <c r="J91" s="1"/>
      <c r="K91" s="1"/>
      <c r="L91" s="1"/>
      <c r="M91" s="1"/>
    </row>
    <row r="92" spans="2:13" customFormat="1" ht="15" customHeight="1" x14ac:dyDescent="0.25">
      <c r="B92" s="1"/>
      <c r="C92" s="1"/>
      <c r="D92" s="1"/>
      <c r="E92" s="1"/>
      <c r="F92" s="1"/>
      <c r="G92" s="1"/>
      <c r="H92" s="1"/>
      <c r="I92" s="1"/>
      <c r="J92" s="1"/>
      <c r="K92" s="1"/>
      <c r="L92" s="1"/>
      <c r="M92" s="1"/>
    </row>
    <row r="93" spans="2:13" customFormat="1" ht="15" customHeight="1" x14ac:dyDescent="0.25">
      <c r="B93" s="1"/>
      <c r="C93" s="1"/>
      <c r="D93" s="1"/>
      <c r="E93" s="1"/>
      <c r="F93" s="1"/>
      <c r="G93" s="1"/>
      <c r="H93" s="1"/>
      <c r="I93" s="1"/>
      <c r="J93" s="1"/>
      <c r="K93" s="1"/>
      <c r="L93" s="1"/>
      <c r="M93" s="1"/>
    </row>
    <row r="94" spans="2:13" customFormat="1" ht="18" customHeight="1" x14ac:dyDescent="0.25">
      <c r="B94" s="1"/>
      <c r="C94" s="1"/>
      <c r="D94" s="1"/>
      <c r="E94" s="1"/>
      <c r="F94" s="1"/>
      <c r="G94" s="1"/>
      <c r="H94" s="1"/>
      <c r="I94" s="1"/>
      <c r="J94" s="1"/>
      <c r="K94" s="1"/>
      <c r="L94" s="1"/>
      <c r="M94" s="1"/>
    </row>
    <row r="95" spans="2:13" customFormat="1" ht="18" customHeight="1" x14ac:dyDescent="0.25">
      <c r="B95" s="1"/>
      <c r="C95" s="1"/>
      <c r="D95" s="1"/>
      <c r="E95" s="1"/>
      <c r="F95" s="1"/>
      <c r="G95" s="1"/>
      <c r="H95" s="1"/>
      <c r="I95" s="1"/>
      <c r="J95" s="1"/>
      <c r="K95" s="1"/>
      <c r="L95" s="1"/>
      <c r="M95" s="1"/>
    </row>
    <row r="96" spans="2:13" customFormat="1" ht="18" customHeight="1" x14ac:dyDescent="0.25">
      <c r="B96" s="1"/>
      <c r="C96" s="1"/>
      <c r="D96" s="1"/>
      <c r="E96" s="1"/>
      <c r="F96" s="1"/>
      <c r="G96" s="1"/>
      <c r="H96" s="1"/>
      <c r="I96" s="1"/>
      <c r="J96" s="1"/>
      <c r="K96" s="1"/>
      <c r="L96" s="1"/>
      <c r="M96" s="1"/>
    </row>
    <row r="97" spans="2:13" customFormat="1" ht="18" customHeight="1" x14ac:dyDescent="0.25">
      <c r="B97" s="1"/>
      <c r="C97" s="1"/>
      <c r="D97" s="1"/>
      <c r="E97" s="1"/>
      <c r="F97" s="1"/>
      <c r="G97" s="1"/>
      <c r="H97" s="1"/>
      <c r="I97" s="1"/>
      <c r="J97" s="1"/>
      <c r="K97" s="1"/>
      <c r="L97" s="1"/>
      <c r="M97" s="1"/>
    </row>
    <row r="98" spans="2:13" customFormat="1" ht="18" customHeight="1" x14ac:dyDescent="0.25">
      <c r="B98" s="1"/>
      <c r="C98" s="1"/>
      <c r="D98" s="1"/>
      <c r="E98" s="1"/>
      <c r="F98" s="1"/>
      <c r="G98" s="1"/>
      <c r="H98" s="1"/>
      <c r="I98" s="1"/>
      <c r="J98" s="1"/>
      <c r="K98" s="1"/>
      <c r="L98" s="1"/>
      <c r="M98" s="1"/>
    </row>
    <row r="99" spans="2:13" customFormat="1" ht="18" customHeight="1" x14ac:dyDescent="0.25">
      <c r="B99" s="1"/>
      <c r="C99" s="1"/>
      <c r="D99" s="1"/>
      <c r="E99" s="1"/>
      <c r="F99" s="1"/>
      <c r="G99" s="1"/>
      <c r="H99" s="1"/>
      <c r="I99" s="1"/>
      <c r="J99" s="1"/>
      <c r="K99" s="1"/>
      <c r="L99" s="1"/>
      <c r="M99" s="1"/>
    </row>
    <row r="100" spans="2:13" customFormat="1" ht="18" customHeight="1" x14ac:dyDescent="0.25">
      <c r="B100" s="1"/>
      <c r="C100" s="1"/>
      <c r="D100" s="1"/>
      <c r="E100" s="1"/>
      <c r="F100" s="1"/>
      <c r="G100" s="1"/>
      <c r="H100" s="1"/>
      <c r="I100" s="1"/>
      <c r="J100" s="1"/>
      <c r="K100" s="1"/>
      <c r="L100" s="1"/>
      <c r="M100" s="1"/>
    </row>
    <row r="101" spans="2:13" customFormat="1" ht="15" customHeight="1" x14ac:dyDescent="0.25"/>
    <row r="102" spans="2:13" customFormat="1" ht="15" customHeight="1" x14ac:dyDescent="0.25"/>
    <row r="103" spans="2:13" customFormat="1" ht="15" customHeight="1" x14ac:dyDescent="0.25"/>
    <row r="104" spans="2:13" customFormat="1" ht="15" customHeight="1" x14ac:dyDescent="0.25"/>
    <row r="105" spans="2:13" customFormat="1" ht="15" customHeight="1" x14ac:dyDescent="0.25"/>
    <row r="106" spans="2:13" customFormat="1" ht="15" customHeight="1" x14ac:dyDescent="0.25"/>
    <row r="107" spans="2:13" customFormat="1" ht="15" customHeight="1" x14ac:dyDescent="0.25"/>
    <row r="108" spans="2:13" customFormat="1" ht="15" customHeight="1" x14ac:dyDescent="0.25"/>
    <row r="109" spans="2:13" customFormat="1" ht="15" customHeight="1" x14ac:dyDescent="0.25"/>
    <row r="110" spans="2:13" customFormat="1" ht="15" customHeight="1" x14ac:dyDescent="0.25"/>
    <row r="111" spans="2:13" customFormat="1" ht="15" customHeight="1" x14ac:dyDescent="0.25"/>
    <row r="112" spans="2:13" customFormat="1" ht="15" customHeight="1" x14ac:dyDescent="0.25"/>
    <row r="113" spans="28:28" customFormat="1" ht="15" customHeight="1" x14ac:dyDescent="0.25"/>
    <row r="114" spans="28:28" customFormat="1" ht="18" customHeight="1" x14ac:dyDescent="0.25"/>
    <row r="115" spans="28:28" ht="18" customHeight="1" x14ac:dyDescent="0.25">
      <c r="AB115"/>
    </row>
  </sheetData>
  <sheetProtection algorithmName="SHA-512" hashValue="/VY2JK4pKuEq3+2zHhdO11A8zkoW3TZ7EydCj1k2zlpDIbDYumEht4UXDCJnT7PjtnH6KCEvuvVLz+wj9z0+AQ==" saltValue="ZrAzwbrORFzh/KRcWqf2hQ==" spinCount="100000" sheet="1" selectLockedCells="1"/>
  <mergeCells count="44">
    <mergeCell ref="D31:I31"/>
    <mergeCell ref="Q31:V31"/>
    <mergeCell ref="O39:U39"/>
    <mergeCell ref="O41:U41"/>
    <mergeCell ref="O43:U43"/>
    <mergeCell ref="O45:Z45"/>
    <mergeCell ref="O46:Z52"/>
    <mergeCell ref="O25:Q25"/>
    <mergeCell ref="T28:U28"/>
    <mergeCell ref="O35:Q35"/>
    <mergeCell ref="T35:U35"/>
    <mergeCell ref="O37:Q37"/>
    <mergeCell ref="T37:U37"/>
    <mergeCell ref="O15:Q15"/>
    <mergeCell ref="O17:Q17"/>
    <mergeCell ref="O19:Q19"/>
    <mergeCell ref="O21:Q21"/>
    <mergeCell ref="O23:Q23"/>
    <mergeCell ref="P11:Q11"/>
    <mergeCell ref="S11:U11"/>
    <mergeCell ref="P13:Q13"/>
    <mergeCell ref="S13:X13"/>
    <mergeCell ref="O2:Z4"/>
    <mergeCell ref="B2:M4"/>
    <mergeCell ref="B21:D21"/>
    <mergeCell ref="B23:D23"/>
    <mergeCell ref="B25:D25"/>
    <mergeCell ref="G28:H28"/>
    <mergeCell ref="B46:M52"/>
    <mergeCell ref="C11:D11"/>
    <mergeCell ref="F11:H11"/>
    <mergeCell ref="B37:D37"/>
    <mergeCell ref="G37:H37"/>
    <mergeCell ref="C13:D13"/>
    <mergeCell ref="F13:K13"/>
    <mergeCell ref="B15:D15"/>
    <mergeCell ref="B17:D17"/>
    <mergeCell ref="B19:D19"/>
    <mergeCell ref="G35:H35"/>
    <mergeCell ref="B39:H39"/>
    <mergeCell ref="B41:H41"/>
    <mergeCell ref="B43:H43"/>
    <mergeCell ref="B45:M45"/>
    <mergeCell ref="B35:D35"/>
  </mergeCells>
  <conditionalFormatting sqref="D31:I31">
    <cfRule type="containsText" dxfId="153" priority="6" operator="containsText" text="Declining">
      <formula>NOT(ISERROR(SEARCH("Declining",D31)))</formula>
    </cfRule>
  </conditionalFormatting>
  <conditionalFormatting sqref="I41:J41 I43:J43">
    <cfRule type="expression" priority="15" stopIfTrue="1">
      <formula>"13F+14F/2"</formula>
    </cfRule>
  </conditionalFormatting>
  <conditionalFormatting sqref="K15">
    <cfRule type="expression" priority="16" stopIfTrue="1">
      <formula>"C3 * 4.33"</formula>
    </cfRule>
  </conditionalFormatting>
  <conditionalFormatting sqref="K31">
    <cfRule type="expression" dxfId="152" priority="5">
      <formula>$K$33&lt;$K$35</formula>
    </cfRule>
  </conditionalFormatting>
  <conditionalFormatting sqref="Q31:V31">
    <cfRule type="containsText" dxfId="151" priority="2" operator="containsText" text="Declining">
      <formula>NOT(ISERROR(SEARCH("Declining",Q31)))</formula>
    </cfRule>
  </conditionalFormatting>
  <conditionalFormatting sqref="V41:W41 V43:W43">
    <cfRule type="expression" priority="13" stopIfTrue="1">
      <formula>"13F+14F/2"</formula>
    </cfRule>
  </conditionalFormatting>
  <conditionalFormatting sqref="X15">
    <cfRule type="expression" priority="14" stopIfTrue="1">
      <formula>"C3 * 4.33"</formula>
    </cfRule>
  </conditionalFormatting>
  <conditionalFormatting sqref="X31">
    <cfRule type="expression" dxfId="150" priority="1">
      <formula>$X$33&lt;$X$35</formula>
    </cfRule>
  </conditionalFormatting>
  <pageMargins left="0.75" right="0.25" top="0.75" bottom="0.75" header="0.3" footer="0.3"/>
  <pageSetup scale="82" fitToWidth="2" fitToHeight="2" pageOrder="overThenDown"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711" r:id="rId4" name="Group Box 127">
              <controlPr defaultSize="0" autoFill="0" autoPict="0">
                <anchor moveWithCells="1">
                  <from>
                    <xdr:col>11</xdr:col>
                    <xdr:colOff>28575</xdr:colOff>
                    <xdr:row>13</xdr:row>
                    <xdr:rowOff>76200</xdr:rowOff>
                  </from>
                  <to>
                    <xdr:col>12</xdr:col>
                    <xdr:colOff>885825</xdr:colOff>
                    <xdr:row>41</xdr:row>
                    <xdr:rowOff>38100</xdr:rowOff>
                  </to>
                </anchor>
              </controlPr>
            </control>
          </mc:Choice>
        </mc:AlternateContent>
        <mc:AlternateContent xmlns:mc="http://schemas.openxmlformats.org/markup-compatibility/2006">
          <mc:Choice Requires="x14">
            <control shapeId="67745" r:id="rId5" name="Option Button 161">
              <controlPr defaultSize="0" autoFill="0" autoLine="0" autoPict="0">
                <anchor moveWithCells="1">
                  <from>
                    <xdr:col>11</xdr:col>
                    <xdr:colOff>47625</xdr:colOff>
                    <xdr:row>16</xdr:row>
                    <xdr:rowOff>9525</xdr:rowOff>
                  </from>
                  <to>
                    <xdr:col>12</xdr:col>
                    <xdr:colOff>885825</xdr:colOff>
                    <xdr:row>16</xdr:row>
                    <xdr:rowOff>219075</xdr:rowOff>
                  </to>
                </anchor>
              </controlPr>
            </control>
          </mc:Choice>
        </mc:AlternateContent>
        <mc:AlternateContent xmlns:mc="http://schemas.openxmlformats.org/markup-compatibility/2006">
          <mc:Choice Requires="x14">
            <control shapeId="67746" r:id="rId6" name="Option Button 162">
              <controlPr defaultSize="0" autoFill="0" autoLine="0" autoPict="0">
                <anchor moveWithCells="1">
                  <from>
                    <xdr:col>11</xdr:col>
                    <xdr:colOff>38100</xdr:colOff>
                    <xdr:row>20</xdr:row>
                    <xdr:rowOff>9525</xdr:rowOff>
                  </from>
                  <to>
                    <xdr:col>12</xdr:col>
                    <xdr:colOff>876300</xdr:colOff>
                    <xdr:row>20</xdr:row>
                    <xdr:rowOff>219075</xdr:rowOff>
                  </to>
                </anchor>
              </controlPr>
            </control>
          </mc:Choice>
        </mc:AlternateContent>
        <mc:AlternateContent xmlns:mc="http://schemas.openxmlformats.org/markup-compatibility/2006">
          <mc:Choice Requires="x14">
            <control shapeId="67747" r:id="rId7" name="Option Button 163">
              <controlPr defaultSize="0" autoFill="0" autoLine="0" autoPict="0">
                <anchor moveWithCells="1">
                  <from>
                    <xdr:col>11</xdr:col>
                    <xdr:colOff>38100</xdr:colOff>
                    <xdr:row>22</xdr:row>
                    <xdr:rowOff>9525</xdr:rowOff>
                  </from>
                  <to>
                    <xdr:col>12</xdr:col>
                    <xdr:colOff>876300</xdr:colOff>
                    <xdr:row>22</xdr:row>
                    <xdr:rowOff>219075</xdr:rowOff>
                  </to>
                </anchor>
              </controlPr>
            </control>
          </mc:Choice>
        </mc:AlternateContent>
        <mc:AlternateContent xmlns:mc="http://schemas.openxmlformats.org/markup-compatibility/2006">
          <mc:Choice Requires="x14">
            <control shapeId="67748" r:id="rId8" name="Option Button 164">
              <controlPr defaultSize="0" autoFill="0" autoLine="0" autoPict="0">
                <anchor moveWithCells="1">
                  <from>
                    <xdr:col>11</xdr:col>
                    <xdr:colOff>38100</xdr:colOff>
                    <xdr:row>24</xdr:row>
                    <xdr:rowOff>9525</xdr:rowOff>
                  </from>
                  <to>
                    <xdr:col>12</xdr:col>
                    <xdr:colOff>876300</xdr:colOff>
                    <xdr:row>24</xdr:row>
                    <xdr:rowOff>219075</xdr:rowOff>
                  </to>
                </anchor>
              </controlPr>
            </control>
          </mc:Choice>
        </mc:AlternateContent>
        <mc:AlternateContent xmlns:mc="http://schemas.openxmlformats.org/markup-compatibility/2006">
          <mc:Choice Requires="x14">
            <control shapeId="67758" r:id="rId9" name="Option Button 174">
              <controlPr defaultSize="0" autoFill="0" autoLine="0" autoPict="0">
                <anchor moveWithCells="1">
                  <from>
                    <xdr:col>11</xdr:col>
                    <xdr:colOff>47625</xdr:colOff>
                    <xdr:row>18</xdr:row>
                    <xdr:rowOff>9525</xdr:rowOff>
                  </from>
                  <to>
                    <xdr:col>12</xdr:col>
                    <xdr:colOff>885825</xdr:colOff>
                    <xdr:row>18</xdr:row>
                    <xdr:rowOff>219075</xdr:rowOff>
                  </to>
                </anchor>
              </controlPr>
            </control>
          </mc:Choice>
        </mc:AlternateContent>
        <mc:AlternateContent xmlns:mc="http://schemas.openxmlformats.org/markup-compatibility/2006">
          <mc:Choice Requires="x14">
            <control shapeId="67772" r:id="rId10" name="Option Button 188">
              <controlPr defaultSize="0" autoFill="0" autoLine="0" autoPict="0">
                <anchor moveWithCells="1">
                  <from>
                    <xdr:col>11</xdr:col>
                    <xdr:colOff>38100</xdr:colOff>
                    <xdr:row>32</xdr:row>
                    <xdr:rowOff>9525</xdr:rowOff>
                  </from>
                  <to>
                    <xdr:col>12</xdr:col>
                    <xdr:colOff>876300</xdr:colOff>
                    <xdr:row>32</xdr:row>
                    <xdr:rowOff>219075</xdr:rowOff>
                  </to>
                </anchor>
              </controlPr>
            </control>
          </mc:Choice>
        </mc:AlternateContent>
        <mc:AlternateContent xmlns:mc="http://schemas.openxmlformats.org/markup-compatibility/2006">
          <mc:Choice Requires="x14">
            <control shapeId="67774" r:id="rId11" name="Option Button 190">
              <controlPr defaultSize="0" autoFill="0" autoLine="0" autoPict="0">
                <anchor moveWithCells="1">
                  <from>
                    <xdr:col>11</xdr:col>
                    <xdr:colOff>38100</xdr:colOff>
                    <xdr:row>34</xdr:row>
                    <xdr:rowOff>9525</xdr:rowOff>
                  </from>
                  <to>
                    <xdr:col>12</xdr:col>
                    <xdr:colOff>876300</xdr:colOff>
                    <xdr:row>34</xdr:row>
                    <xdr:rowOff>219075</xdr:rowOff>
                  </to>
                </anchor>
              </controlPr>
            </control>
          </mc:Choice>
        </mc:AlternateContent>
        <mc:AlternateContent xmlns:mc="http://schemas.openxmlformats.org/markup-compatibility/2006">
          <mc:Choice Requires="x14">
            <control shapeId="67775" r:id="rId12" name="Option Button 191">
              <controlPr defaultSize="0" autoFill="0" autoLine="0" autoPict="0">
                <anchor moveWithCells="1">
                  <from>
                    <xdr:col>11</xdr:col>
                    <xdr:colOff>38100</xdr:colOff>
                    <xdr:row>36</xdr:row>
                    <xdr:rowOff>9525</xdr:rowOff>
                  </from>
                  <to>
                    <xdr:col>12</xdr:col>
                    <xdr:colOff>876300</xdr:colOff>
                    <xdr:row>36</xdr:row>
                    <xdr:rowOff>219075</xdr:rowOff>
                  </to>
                </anchor>
              </controlPr>
            </control>
          </mc:Choice>
        </mc:AlternateContent>
        <mc:AlternateContent xmlns:mc="http://schemas.openxmlformats.org/markup-compatibility/2006">
          <mc:Choice Requires="x14">
            <control shapeId="67776" r:id="rId13" name="Option Button 192">
              <controlPr defaultSize="0" autoFill="0" autoLine="0" autoPict="0">
                <anchor moveWithCells="1">
                  <from>
                    <xdr:col>11</xdr:col>
                    <xdr:colOff>38100</xdr:colOff>
                    <xdr:row>38</xdr:row>
                    <xdr:rowOff>9525</xdr:rowOff>
                  </from>
                  <to>
                    <xdr:col>12</xdr:col>
                    <xdr:colOff>876300</xdr:colOff>
                    <xdr:row>38</xdr:row>
                    <xdr:rowOff>219075</xdr:rowOff>
                  </to>
                </anchor>
              </controlPr>
            </control>
          </mc:Choice>
        </mc:AlternateContent>
        <mc:AlternateContent xmlns:mc="http://schemas.openxmlformats.org/markup-compatibility/2006">
          <mc:Choice Requires="x14">
            <control shapeId="67778" r:id="rId14" name="Option Button 194">
              <controlPr defaultSize="0" autoFill="0" autoLine="0" autoPict="0">
                <anchor moveWithCells="1">
                  <from>
                    <xdr:col>11</xdr:col>
                    <xdr:colOff>38100</xdr:colOff>
                    <xdr:row>40</xdr:row>
                    <xdr:rowOff>9525</xdr:rowOff>
                  </from>
                  <to>
                    <xdr:col>12</xdr:col>
                    <xdr:colOff>876300</xdr:colOff>
                    <xdr:row>40</xdr:row>
                    <xdr:rowOff>219075</xdr:rowOff>
                  </to>
                </anchor>
              </controlPr>
            </control>
          </mc:Choice>
        </mc:AlternateContent>
        <mc:AlternateContent xmlns:mc="http://schemas.openxmlformats.org/markup-compatibility/2006">
          <mc:Choice Requires="x14">
            <control shapeId="67780" r:id="rId15" name="Option Button 196">
              <controlPr defaultSize="0" autoFill="0" autoLine="0" autoPict="0">
                <anchor moveWithCells="1">
                  <from>
                    <xdr:col>11</xdr:col>
                    <xdr:colOff>38100</xdr:colOff>
                    <xdr:row>42</xdr:row>
                    <xdr:rowOff>9525</xdr:rowOff>
                  </from>
                  <to>
                    <xdr:col>12</xdr:col>
                    <xdr:colOff>876300</xdr:colOff>
                    <xdr:row>42</xdr:row>
                    <xdr:rowOff>219075</xdr:rowOff>
                  </to>
                </anchor>
              </controlPr>
            </control>
          </mc:Choice>
        </mc:AlternateContent>
        <mc:AlternateContent xmlns:mc="http://schemas.openxmlformats.org/markup-compatibility/2006">
          <mc:Choice Requires="x14">
            <control shapeId="67782" r:id="rId16" name="Group Box 198">
              <controlPr defaultSize="0" autoFill="0" autoPict="0">
                <anchor moveWithCells="1">
                  <from>
                    <xdr:col>24</xdr:col>
                    <xdr:colOff>28575</xdr:colOff>
                    <xdr:row>13</xdr:row>
                    <xdr:rowOff>76200</xdr:rowOff>
                  </from>
                  <to>
                    <xdr:col>25</xdr:col>
                    <xdr:colOff>885825</xdr:colOff>
                    <xdr:row>40</xdr:row>
                    <xdr:rowOff>219075</xdr:rowOff>
                  </to>
                </anchor>
              </controlPr>
            </control>
          </mc:Choice>
        </mc:AlternateContent>
        <mc:AlternateContent xmlns:mc="http://schemas.openxmlformats.org/markup-compatibility/2006">
          <mc:Choice Requires="x14">
            <control shapeId="67786" r:id="rId17" name="Option Button 202">
              <controlPr defaultSize="0" autoFill="0" autoLine="0" autoPict="0">
                <anchor moveWithCells="1">
                  <from>
                    <xdr:col>24</xdr:col>
                    <xdr:colOff>38100</xdr:colOff>
                    <xdr:row>16</xdr:row>
                    <xdr:rowOff>9525</xdr:rowOff>
                  </from>
                  <to>
                    <xdr:col>25</xdr:col>
                    <xdr:colOff>876300</xdr:colOff>
                    <xdr:row>16</xdr:row>
                    <xdr:rowOff>219075</xdr:rowOff>
                  </to>
                </anchor>
              </controlPr>
            </control>
          </mc:Choice>
        </mc:AlternateContent>
        <mc:AlternateContent xmlns:mc="http://schemas.openxmlformats.org/markup-compatibility/2006">
          <mc:Choice Requires="x14">
            <control shapeId="67787" r:id="rId18" name="Option Button 203">
              <controlPr defaultSize="0" autoFill="0" autoLine="0" autoPict="0">
                <anchor moveWithCells="1">
                  <from>
                    <xdr:col>24</xdr:col>
                    <xdr:colOff>38100</xdr:colOff>
                    <xdr:row>18</xdr:row>
                    <xdr:rowOff>9525</xdr:rowOff>
                  </from>
                  <to>
                    <xdr:col>25</xdr:col>
                    <xdr:colOff>876300</xdr:colOff>
                    <xdr:row>18</xdr:row>
                    <xdr:rowOff>219075</xdr:rowOff>
                  </to>
                </anchor>
              </controlPr>
            </control>
          </mc:Choice>
        </mc:AlternateContent>
        <mc:AlternateContent xmlns:mc="http://schemas.openxmlformats.org/markup-compatibility/2006">
          <mc:Choice Requires="x14">
            <control shapeId="67788" r:id="rId19" name="Option Button 204">
              <controlPr defaultSize="0" autoFill="0" autoLine="0" autoPict="0">
                <anchor moveWithCells="1">
                  <from>
                    <xdr:col>24</xdr:col>
                    <xdr:colOff>38100</xdr:colOff>
                    <xdr:row>20</xdr:row>
                    <xdr:rowOff>9525</xdr:rowOff>
                  </from>
                  <to>
                    <xdr:col>25</xdr:col>
                    <xdr:colOff>876300</xdr:colOff>
                    <xdr:row>20</xdr:row>
                    <xdr:rowOff>219075</xdr:rowOff>
                  </to>
                </anchor>
              </controlPr>
            </control>
          </mc:Choice>
        </mc:AlternateContent>
        <mc:AlternateContent xmlns:mc="http://schemas.openxmlformats.org/markup-compatibility/2006">
          <mc:Choice Requires="x14">
            <control shapeId="67789" r:id="rId20" name="Option Button 205">
              <controlPr defaultSize="0" autoFill="0" autoLine="0" autoPict="0">
                <anchor moveWithCells="1">
                  <from>
                    <xdr:col>24</xdr:col>
                    <xdr:colOff>38100</xdr:colOff>
                    <xdr:row>22</xdr:row>
                    <xdr:rowOff>9525</xdr:rowOff>
                  </from>
                  <to>
                    <xdr:col>25</xdr:col>
                    <xdr:colOff>876300</xdr:colOff>
                    <xdr:row>22</xdr:row>
                    <xdr:rowOff>219075</xdr:rowOff>
                  </to>
                </anchor>
              </controlPr>
            </control>
          </mc:Choice>
        </mc:AlternateContent>
        <mc:AlternateContent xmlns:mc="http://schemas.openxmlformats.org/markup-compatibility/2006">
          <mc:Choice Requires="x14">
            <control shapeId="67790" r:id="rId21" name="Option Button 206">
              <controlPr defaultSize="0" autoFill="0" autoLine="0" autoPict="0">
                <anchor moveWithCells="1">
                  <from>
                    <xdr:col>24</xdr:col>
                    <xdr:colOff>38100</xdr:colOff>
                    <xdr:row>24</xdr:row>
                    <xdr:rowOff>9525</xdr:rowOff>
                  </from>
                  <to>
                    <xdr:col>25</xdr:col>
                    <xdr:colOff>876300</xdr:colOff>
                    <xdr:row>24</xdr:row>
                    <xdr:rowOff>219075</xdr:rowOff>
                  </to>
                </anchor>
              </controlPr>
            </control>
          </mc:Choice>
        </mc:AlternateContent>
        <mc:AlternateContent xmlns:mc="http://schemas.openxmlformats.org/markup-compatibility/2006">
          <mc:Choice Requires="x14">
            <control shapeId="67791" r:id="rId22" name="Option Button 207">
              <controlPr defaultSize="0" autoFill="0" autoLine="0" autoPict="0">
                <anchor moveWithCells="1">
                  <from>
                    <xdr:col>24</xdr:col>
                    <xdr:colOff>38100</xdr:colOff>
                    <xdr:row>32</xdr:row>
                    <xdr:rowOff>9525</xdr:rowOff>
                  </from>
                  <to>
                    <xdr:col>25</xdr:col>
                    <xdr:colOff>876300</xdr:colOff>
                    <xdr:row>32</xdr:row>
                    <xdr:rowOff>219075</xdr:rowOff>
                  </to>
                </anchor>
              </controlPr>
            </control>
          </mc:Choice>
        </mc:AlternateContent>
        <mc:AlternateContent xmlns:mc="http://schemas.openxmlformats.org/markup-compatibility/2006">
          <mc:Choice Requires="x14">
            <control shapeId="67793" r:id="rId23" name="Option Button 209">
              <controlPr defaultSize="0" autoFill="0" autoLine="0" autoPict="0">
                <anchor moveWithCells="1">
                  <from>
                    <xdr:col>24</xdr:col>
                    <xdr:colOff>38100</xdr:colOff>
                    <xdr:row>34</xdr:row>
                    <xdr:rowOff>9525</xdr:rowOff>
                  </from>
                  <to>
                    <xdr:col>25</xdr:col>
                    <xdr:colOff>876300</xdr:colOff>
                    <xdr:row>34</xdr:row>
                    <xdr:rowOff>219075</xdr:rowOff>
                  </to>
                </anchor>
              </controlPr>
            </control>
          </mc:Choice>
        </mc:AlternateContent>
        <mc:AlternateContent xmlns:mc="http://schemas.openxmlformats.org/markup-compatibility/2006">
          <mc:Choice Requires="x14">
            <control shapeId="67795" r:id="rId24" name="Option Button 211">
              <controlPr defaultSize="0" autoFill="0" autoLine="0" autoPict="0">
                <anchor moveWithCells="1">
                  <from>
                    <xdr:col>24</xdr:col>
                    <xdr:colOff>38100</xdr:colOff>
                    <xdr:row>36</xdr:row>
                    <xdr:rowOff>9525</xdr:rowOff>
                  </from>
                  <to>
                    <xdr:col>25</xdr:col>
                    <xdr:colOff>876300</xdr:colOff>
                    <xdr:row>36</xdr:row>
                    <xdr:rowOff>219075</xdr:rowOff>
                  </to>
                </anchor>
              </controlPr>
            </control>
          </mc:Choice>
        </mc:AlternateContent>
        <mc:AlternateContent xmlns:mc="http://schemas.openxmlformats.org/markup-compatibility/2006">
          <mc:Choice Requires="x14">
            <control shapeId="67796" r:id="rId25" name="Option Button 212">
              <controlPr defaultSize="0" autoFill="0" autoLine="0" autoPict="0">
                <anchor moveWithCells="1">
                  <from>
                    <xdr:col>24</xdr:col>
                    <xdr:colOff>38100</xdr:colOff>
                    <xdr:row>38</xdr:row>
                    <xdr:rowOff>9525</xdr:rowOff>
                  </from>
                  <to>
                    <xdr:col>25</xdr:col>
                    <xdr:colOff>876300</xdr:colOff>
                    <xdr:row>38</xdr:row>
                    <xdr:rowOff>219075</xdr:rowOff>
                  </to>
                </anchor>
              </controlPr>
            </control>
          </mc:Choice>
        </mc:AlternateContent>
        <mc:AlternateContent xmlns:mc="http://schemas.openxmlformats.org/markup-compatibility/2006">
          <mc:Choice Requires="x14">
            <control shapeId="67797" r:id="rId26" name="Option Button 213">
              <controlPr defaultSize="0" autoFill="0" autoLine="0" autoPict="0">
                <anchor moveWithCells="1">
                  <from>
                    <xdr:col>24</xdr:col>
                    <xdr:colOff>38100</xdr:colOff>
                    <xdr:row>40</xdr:row>
                    <xdr:rowOff>9525</xdr:rowOff>
                  </from>
                  <to>
                    <xdr:col>25</xdr:col>
                    <xdr:colOff>876300</xdr:colOff>
                    <xdr:row>40</xdr:row>
                    <xdr:rowOff>219075</xdr:rowOff>
                  </to>
                </anchor>
              </controlPr>
            </control>
          </mc:Choice>
        </mc:AlternateContent>
        <mc:AlternateContent xmlns:mc="http://schemas.openxmlformats.org/markup-compatibility/2006">
          <mc:Choice Requires="x14">
            <control shapeId="67799" r:id="rId27" name="Option Button 215">
              <controlPr defaultSize="0" autoFill="0" autoLine="0" autoPict="0">
                <anchor moveWithCells="1">
                  <from>
                    <xdr:col>24</xdr:col>
                    <xdr:colOff>38100</xdr:colOff>
                    <xdr:row>42</xdr:row>
                    <xdr:rowOff>9525</xdr:rowOff>
                  </from>
                  <to>
                    <xdr:col>25</xdr:col>
                    <xdr:colOff>876300</xdr:colOff>
                    <xdr:row>42</xdr:row>
                    <xdr:rowOff>219075</xdr:rowOff>
                  </to>
                </anchor>
              </controlPr>
            </control>
          </mc:Choice>
        </mc:AlternateContent>
        <mc:AlternateContent xmlns:mc="http://schemas.openxmlformats.org/markup-compatibility/2006">
          <mc:Choice Requires="x14">
            <control shapeId="67801" r:id="rId28" name="Option Button 217">
              <controlPr defaultSize="0" autoFill="0" autoLine="0" autoPict="0">
                <anchor moveWithCells="1">
                  <from>
                    <xdr:col>11</xdr:col>
                    <xdr:colOff>47625</xdr:colOff>
                    <xdr:row>14</xdr:row>
                    <xdr:rowOff>9525</xdr:rowOff>
                  </from>
                  <to>
                    <xdr:col>12</xdr:col>
                    <xdr:colOff>885825</xdr:colOff>
                    <xdr:row>14</xdr:row>
                    <xdr:rowOff>219075</xdr:rowOff>
                  </to>
                </anchor>
              </controlPr>
            </control>
          </mc:Choice>
        </mc:AlternateContent>
        <mc:AlternateContent xmlns:mc="http://schemas.openxmlformats.org/markup-compatibility/2006">
          <mc:Choice Requires="x14">
            <control shapeId="67803" r:id="rId29" name="Option Button 219">
              <controlPr defaultSize="0" autoFill="0" autoLine="0" autoPict="0">
                <anchor moveWithCells="1">
                  <from>
                    <xdr:col>24</xdr:col>
                    <xdr:colOff>47625</xdr:colOff>
                    <xdr:row>14</xdr:row>
                    <xdr:rowOff>9525</xdr:rowOff>
                  </from>
                  <to>
                    <xdr:col>25</xdr:col>
                    <xdr:colOff>885825</xdr:colOff>
                    <xdr:row>14</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4" tint="0.39997558519241921"/>
    <pageSetUpPr fitToPage="1"/>
  </sheetPr>
  <dimension ref="A1:V108"/>
  <sheetViews>
    <sheetView showGridLines="0" showRowColHeaders="0" zoomScaleNormal="100" workbookViewId="0">
      <selection activeCell="D7" sqref="D7:G7"/>
    </sheetView>
  </sheetViews>
  <sheetFormatPr defaultRowHeight="20.100000000000001" customHeight="1" x14ac:dyDescent="0.25"/>
  <cols>
    <col min="1" max="1" width="2.7109375" style="1" customWidth="1"/>
    <col min="2" max="4" width="13.7109375" style="1" customWidth="1"/>
    <col min="5" max="5" width="7.5703125" style="1" customWidth="1"/>
    <col min="6" max="6" width="15.7109375" style="1" customWidth="1"/>
    <col min="7" max="7" width="25" style="1" customWidth="1"/>
    <col min="8" max="8" width="15.7109375" style="1" customWidth="1"/>
    <col min="9" max="9" width="22.5703125" style="1" customWidth="1"/>
    <col min="10" max="10" width="2.42578125" style="1" hidden="1" customWidth="1"/>
    <col min="11" max="16384" width="9.140625" style="1"/>
  </cols>
  <sheetData>
    <row r="1" spans="1:22" ht="20.100000000000001" customHeight="1" thickBot="1" x14ac:dyDescent="0.3">
      <c r="H1" s="677" t="s">
        <v>609</v>
      </c>
      <c r="I1" s="677"/>
      <c r="J1" s="677"/>
    </row>
    <row r="2" spans="1:22" ht="20.100000000000001" customHeight="1" x14ac:dyDescent="0.25">
      <c r="B2" s="605" t="s">
        <v>186</v>
      </c>
      <c r="C2" s="606"/>
      <c r="D2" s="606"/>
      <c r="E2" s="606"/>
      <c r="F2" s="606"/>
      <c r="G2" s="606"/>
      <c r="H2" s="606"/>
      <c r="I2" s="606"/>
      <c r="J2" s="607"/>
    </row>
    <row r="3" spans="1:22" ht="20.100000000000001" customHeight="1" x14ac:dyDescent="0.25">
      <c r="B3" s="608"/>
      <c r="C3" s="609"/>
      <c r="D3" s="609"/>
      <c r="E3" s="609"/>
      <c r="F3" s="609"/>
      <c r="G3" s="609"/>
      <c r="H3" s="609"/>
      <c r="I3" s="609"/>
      <c r="J3" s="610"/>
    </row>
    <row r="4" spans="1:22" ht="20.100000000000001" customHeight="1" thickBot="1" x14ac:dyDescent="0.3">
      <c r="B4" s="611"/>
      <c r="C4" s="612"/>
      <c r="D4" s="612"/>
      <c r="E4" s="612"/>
      <c r="F4" s="612"/>
      <c r="G4" s="612"/>
      <c r="H4" s="612"/>
      <c r="I4" s="612"/>
      <c r="J4" s="613"/>
    </row>
    <row r="5" spans="1:22" ht="20.100000000000001" customHeight="1" x14ac:dyDescent="0.25">
      <c r="B5" s="3"/>
      <c r="J5" s="19"/>
    </row>
    <row r="6" spans="1:22" ht="20.100000000000001" customHeight="1" x14ac:dyDescent="0.25">
      <c r="A6" s="18"/>
      <c r="B6" s="3"/>
      <c r="J6" s="2"/>
    </row>
    <row r="7" spans="1:22" ht="20.100000000000001" customHeight="1" x14ac:dyDescent="0.25">
      <c r="A7" s="3"/>
      <c r="B7" s="103"/>
      <c r="C7" s="34" t="s">
        <v>1</v>
      </c>
      <c r="D7" s="910"/>
      <c r="E7" s="911"/>
      <c r="F7" s="911"/>
      <c r="G7" s="912"/>
      <c r="H7" s="190"/>
      <c r="I7" s="190"/>
      <c r="J7" s="2"/>
      <c r="O7"/>
      <c r="P7"/>
      <c r="Q7"/>
      <c r="R7"/>
      <c r="S7"/>
      <c r="T7"/>
      <c r="U7"/>
      <c r="V7"/>
    </row>
    <row r="8" spans="1:22" ht="20.100000000000001" customHeight="1" x14ac:dyDescent="0.25">
      <c r="A8" s="3"/>
      <c r="B8" s="671"/>
      <c r="C8" s="588"/>
      <c r="D8" s="588"/>
      <c r="E8" s="588"/>
      <c r="F8" s="588"/>
      <c r="G8" s="588"/>
      <c r="H8" s="588"/>
      <c r="I8" s="74"/>
      <c r="J8" s="2"/>
    </row>
    <row r="9" spans="1:22" ht="20.100000000000001" customHeight="1" x14ac:dyDescent="0.25">
      <c r="A9" s="3"/>
      <c r="B9" s="103"/>
      <c r="C9" s="34" t="s">
        <v>187</v>
      </c>
      <c r="D9" s="910"/>
      <c r="E9" s="911"/>
      <c r="F9" s="911"/>
      <c r="G9" s="912"/>
      <c r="H9" s="190"/>
      <c r="I9" s="190"/>
      <c r="J9" s="2"/>
      <c r="L9" s="379"/>
    </row>
    <row r="10" spans="1:22" ht="20.100000000000001" customHeight="1" x14ac:dyDescent="0.25">
      <c r="A10" s="3"/>
      <c r="B10" s="671" t="s">
        <v>188</v>
      </c>
      <c r="C10" s="588"/>
      <c r="D10" s="588"/>
      <c r="E10" s="588"/>
      <c r="F10" s="588"/>
      <c r="G10" s="588"/>
      <c r="H10" s="588"/>
      <c r="I10" s="74"/>
      <c r="J10" s="2"/>
      <c r="M10" s="359"/>
      <c r="N10" s="359"/>
      <c r="O10" s="359"/>
      <c r="P10" s="359"/>
      <c r="Q10" s="359"/>
      <c r="R10" s="359"/>
      <c r="S10" s="359"/>
      <c r="T10" s="359"/>
    </row>
    <row r="11" spans="1:22" ht="20.100000000000001" customHeight="1" x14ac:dyDescent="0.25">
      <c r="A11" s="3"/>
      <c r="B11" s="916" t="s">
        <v>627</v>
      </c>
      <c r="C11" s="828"/>
      <c r="D11" s="828"/>
      <c r="E11" s="828"/>
      <c r="F11" s="828"/>
      <c r="G11" s="828"/>
      <c r="H11" s="828"/>
      <c r="I11" s="458"/>
      <c r="J11" s="2"/>
    </row>
    <row r="12" spans="1:22" ht="20.100000000000001" customHeight="1" x14ac:dyDescent="0.25">
      <c r="A12" s="3"/>
      <c r="B12" s="457"/>
      <c r="C12" s="458"/>
      <c r="D12" s="458"/>
      <c r="E12" s="458"/>
      <c r="F12" s="360"/>
      <c r="G12" s="458"/>
      <c r="H12" s="458"/>
      <c r="I12" s="458"/>
      <c r="J12" s="2"/>
    </row>
    <row r="13" spans="1:22" ht="20.100000000000001" customHeight="1" x14ac:dyDescent="0.25">
      <c r="A13" s="79"/>
      <c r="B13" s="175"/>
      <c r="D13" s="1" t="s">
        <v>2</v>
      </c>
      <c r="E13" s="176"/>
      <c r="F13" s="104"/>
      <c r="G13" s="546" t="s">
        <v>560</v>
      </c>
      <c r="H13" s="104"/>
      <c r="I13" s="344"/>
      <c r="J13" s="19"/>
    </row>
    <row r="14" spans="1:22" ht="20.100000000000001" customHeight="1" x14ac:dyDescent="0.25">
      <c r="A14" s="79"/>
      <c r="B14" s="175"/>
      <c r="F14" s="17"/>
      <c r="G14" s="17"/>
      <c r="H14" s="17"/>
      <c r="I14" s="17"/>
      <c r="J14" s="19"/>
      <c r="O14"/>
    </row>
    <row r="15" spans="1:22" ht="20.100000000000001" customHeight="1" x14ac:dyDescent="0.25">
      <c r="A15" s="79"/>
      <c r="B15" s="913" t="s">
        <v>190</v>
      </c>
      <c r="C15" s="914"/>
      <c r="D15" s="914"/>
      <c r="E15" s="915"/>
      <c r="F15" s="44"/>
      <c r="G15" s="17"/>
      <c r="H15" s="44"/>
      <c r="I15" s="465"/>
      <c r="J15" s="19"/>
    </row>
    <row r="16" spans="1:22" ht="20.100000000000001" customHeight="1" x14ac:dyDescent="0.25">
      <c r="A16" s="79"/>
      <c r="B16" s="474"/>
      <c r="C16" s="475"/>
      <c r="D16" s="475"/>
      <c r="E16" s="363"/>
      <c r="F16" s="917" t="s">
        <v>191</v>
      </c>
      <c r="G16" s="917"/>
      <c r="H16" s="917"/>
      <c r="I16" s="452"/>
      <c r="J16" s="366"/>
      <c r="K16" s="364"/>
    </row>
    <row r="17" spans="1:22" ht="17.25" customHeight="1" x14ac:dyDescent="0.25">
      <c r="A17" s="79"/>
      <c r="B17" s="474"/>
      <c r="C17" s="475"/>
      <c r="D17" s="475"/>
      <c r="E17" s="363"/>
      <c r="F17" s="917"/>
      <c r="G17" s="917"/>
      <c r="H17" s="917"/>
      <c r="I17" s="452"/>
      <c r="J17" s="366"/>
      <c r="K17" s="364"/>
    </row>
    <row r="18" spans="1:22" ht="18.95" customHeight="1" x14ac:dyDescent="0.25">
      <c r="A18" s="79"/>
      <c r="B18" s="867" t="s">
        <v>192</v>
      </c>
      <c r="C18" s="805"/>
      <c r="D18" s="805"/>
      <c r="E18" s="363"/>
      <c r="F18" s="396">
        <v>0</v>
      </c>
      <c r="H18" s="397">
        <v>0</v>
      </c>
      <c r="I18" s="395"/>
      <c r="J18" s="366"/>
      <c r="K18" s="364"/>
    </row>
    <row r="19" spans="1:22" ht="22.5" customHeight="1" x14ac:dyDescent="0.25">
      <c r="A19" s="79"/>
      <c r="B19" s="367"/>
      <c r="C19" s="363"/>
      <c r="D19" s="363"/>
      <c r="E19" s="363"/>
      <c r="F19" s="782" t="s">
        <v>193</v>
      </c>
      <c r="G19" s="782"/>
      <c r="H19" s="782"/>
      <c r="I19" s="395"/>
      <c r="J19" s="366"/>
      <c r="K19" s="364"/>
    </row>
    <row r="20" spans="1:22" ht="20.100000000000001" customHeight="1" x14ac:dyDescent="0.25">
      <c r="A20" s="79"/>
      <c r="B20" s="658" t="s">
        <v>194</v>
      </c>
      <c r="C20" s="659"/>
      <c r="D20" s="659"/>
      <c r="E20" s="365"/>
      <c r="F20" s="44">
        <v>0</v>
      </c>
      <c r="G20" s="17"/>
      <c r="H20" s="44">
        <v>0</v>
      </c>
      <c r="I20" s="465"/>
      <c r="J20" s="19"/>
    </row>
    <row r="21" spans="1:22" ht="20.100000000000001" customHeight="1" x14ac:dyDescent="0.25">
      <c r="A21" s="79"/>
      <c r="B21" s="658" t="s">
        <v>195</v>
      </c>
      <c r="C21" s="659"/>
      <c r="D21" s="659"/>
      <c r="E21" s="365"/>
      <c r="F21" s="44">
        <v>0</v>
      </c>
      <c r="G21" s="17"/>
      <c r="H21" s="44">
        <v>0</v>
      </c>
      <c r="I21" s="465"/>
      <c r="J21" s="19"/>
    </row>
    <row r="22" spans="1:22" ht="20.100000000000001" customHeight="1" x14ac:dyDescent="0.25">
      <c r="A22" s="79"/>
      <c r="B22" s="658" t="s">
        <v>196</v>
      </c>
      <c r="C22" s="659"/>
      <c r="D22" s="659"/>
      <c r="E22" s="365"/>
      <c r="F22" s="56">
        <v>0</v>
      </c>
      <c r="G22" s="459" t="s">
        <v>50</v>
      </c>
      <c r="H22" s="56">
        <v>0</v>
      </c>
      <c r="I22" s="466"/>
      <c r="J22" s="19"/>
      <c r="K22" s="1" t="s">
        <v>2</v>
      </c>
      <c r="L22" s="1" t="s">
        <v>2</v>
      </c>
    </row>
    <row r="23" spans="1:22" ht="20.100000000000001" customHeight="1" x14ac:dyDescent="0.25">
      <c r="A23" s="79"/>
      <c r="B23" s="897" t="s">
        <v>197</v>
      </c>
      <c r="C23" s="898"/>
      <c r="D23" s="898"/>
      <c r="E23" s="898"/>
      <c r="F23" s="898"/>
      <c r="G23" s="898"/>
      <c r="H23" s="361"/>
      <c r="I23" s="361"/>
      <c r="J23" s="19"/>
    </row>
    <row r="24" spans="1:22" ht="20.100000000000001" customHeight="1" x14ac:dyDescent="0.25">
      <c r="A24" s="79"/>
      <c r="B24" s="916" t="s">
        <v>198</v>
      </c>
      <c r="C24" s="828"/>
      <c r="D24" s="828"/>
      <c r="E24" s="828"/>
      <c r="F24" s="828"/>
      <c r="G24" s="828"/>
      <c r="H24" s="828"/>
      <c r="I24" s="458"/>
      <c r="J24" s="19"/>
    </row>
    <row r="25" spans="1:22" ht="20.100000000000001" customHeight="1" x14ac:dyDescent="0.25">
      <c r="A25" s="79"/>
      <c r="B25" s="658" t="s">
        <v>199</v>
      </c>
      <c r="C25" s="659"/>
      <c r="D25" s="659"/>
      <c r="E25" s="98"/>
      <c r="F25" s="65">
        <v>0</v>
      </c>
      <c r="G25" s="362"/>
      <c r="H25" s="65">
        <v>0</v>
      </c>
      <c r="I25" s="467"/>
      <c r="J25" s="19"/>
      <c r="M25"/>
      <c r="N25"/>
      <c r="O25"/>
      <c r="P25"/>
      <c r="Q25"/>
      <c r="R25"/>
      <c r="S25"/>
      <c r="T25"/>
      <c r="U25"/>
      <c r="V25"/>
    </row>
    <row r="26" spans="1:22" ht="20.100000000000001" customHeight="1" x14ac:dyDescent="0.25">
      <c r="A26" s="79"/>
      <c r="B26" s="658" t="s">
        <v>200</v>
      </c>
      <c r="C26" s="659"/>
      <c r="D26" s="659"/>
      <c r="E26" s="98"/>
      <c r="F26" s="44">
        <v>0</v>
      </c>
      <c r="G26" s="97" t="s">
        <v>2</v>
      </c>
      <c r="H26" s="44">
        <v>0</v>
      </c>
      <c r="I26" s="465"/>
      <c r="J26" s="19"/>
    </row>
    <row r="27" spans="1:22" ht="20.100000000000001" customHeight="1" x14ac:dyDescent="0.25">
      <c r="A27" s="79"/>
      <c r="B27" s="658" t="s">
        <v>605</v>
      </c>
      <c r="C27" s="659"/>
      <c r="D27" s="659"/>
      <c r="E27" s="891"/>
      <c r="F27" s="577"/>
      <c r="G27" s="484"/>
      <c r="H27" s="577"/>
      <c r="I27" s="465"/>
      <c r="J27" s="19"/>
    </row>
    <row r="28" spans="1:22" ht="20.100000000000001" customHeight="1" x14ac:dyDescent="0.25">
      <c r="A28" s="79"/>
      <c r="B28" s="888" t="s">
        <v>607</v>
      </c>
      <c r="C28" s="889"/>
      <c r="D28" s="889"/>
      <c r="E28" s="890"/>
      <c r="F28" s="578" t="str">
        <f>IF($F$13=2024, F27*0.3,
   IF($F$13=2023, F27*0.28,
   IF($F$13=2022, F27*0.26,
"")))</f>
        <v/>
      </c>
      <c r="G28" s="892" t="s">
        <v>608</v>
      </c>
      <c r="H28" s="578" t="str">
        <f>IF($H$13=2024, $H$27*0.3,
   IF($H$13=2023, $H$27*0.28,
   IF($H$13=2022, $H$27*0.26,
"")))</f>
        <v/>
      </c>
      <c r="I28" s="465"/>
      <c r="J28" s="2"/>
    </row>
    <row r="29" spans="1:22" ht="20.100000000000001" customHeight="1" thickBot="1" x14ac:dyDescent="0.3">
      <c r="A29" s="79"/>
      <c r="B29" s="895" t="s">
        <v>626</v>
      </c>
      <c r="C29" s="896"/>
      <c r="D29" s="896"/>
      <c r="G29" s="892"/>
      <c r="H29" s="17"/>
      <c r="I29" s="17"/>
      <c r="J29" s="19"/>
    </row>
    <row r="30" spans="1:22" ht="20.100000000000001" customHeight="1" thickBot="1" x14ac:dyDescent="0.3">
      <c r="A30" s="79"/>
      <c r="B30" s="3"/>
      <c r="D30" s="34"/>
      <c r="E30" s="96"/>
      <c r="F30" s="238">
        <f>SUM(F15,F18,F20,F21,F22,F25,F26,F28)</f>
        <v>0</v>
      </c>
      <c r="G30" s="74" t="s">
        <v>202</v>
      </c>
      <c r="H30" s="239">
        <f>SUM(H15,H18,H20,H21,H22,H25,H26,H28)</f>
        <v>0</v>
      </c>
      <c r="I30" s="370"/>
      <c r="J30" s="19"/>
    </row>
    <row r="31" spans="1:22" ht="20.100000000000001" customHeight="1" thickBot="1" x14ac:dyDescent="0.3">
      <c r="A31" s="79"/>
      <c r="B31" s="154"/>
      <c r="C31" s="74"/>
      <c r="D31" s="74"/>
      <c r="F31" s="20"/>
      <c r="G31" s="128"/>
      <c r="H31" s="1" t="s">
        <v>2</v>
      </c>
      <c r="J31" s="19"/>
    </row>
    <row r="32" spans="1:22" ht="20.100000000000001" customHeight="1" thickBot="1" x14ac:dyDescent="0.3">
      <c r="A32" s="79"/>
      <c r="B32" s="3"/>
      <c r="D32" s="64" t="s">
        <v>184</v>
      </c>
      <c r="E32" s="102"/>
      <c r="F32" s="240">
        <f xml:space="preserve"> F30/12</f>
        <v>0</v>
      </c>
      <c r="G32" s="74" t="s">
        <v>184</v>
      </c>
      <c r="H32" s="238">
        <f>H30/12</f>
        <v>0</v>
      </c>
      <c r="I32" s="371"/>
      <c r="J32" s="19"/>
    </row>
    <row r="33" spans="1:10" ht="20.100000000000001" customHeight="1" thickBot="1" x14ac:dyDescent="0.3">
      <c r="A33" s="79"/>
      <c r="B33" s="149"/>
      <c r="C33" s="102"/>
      <c r="D33" s="102"/>
      <c r="E33" s="102"/>
      <c r="F33" s="34"/>
      <c r="G33" s="20"/>
      <c r="H33" s="17"/>
      <c r="I33" s="17"/>
      <c r="J33" s="19"/>
    </row>
    <row r="34" spans="1:10" ht="20.100000000000001" customHeight="1" thickBot="1" x14ac:dyDescent="0.3">
      <c r="A34" s="3"/>
      <c r="B34" s="3"/>
      <c r="C34" s="17"/>
      <c r="D34" s="588" t="s">
        <v>203</v>
      </c>
      <c r="E34" s="672"/>
      <c r="F34" s="238">
        <f>(F30+H30)/24</f>
        <v>0</v>
      </c>
      <c r="G34" s="547" t="str">
        <f>IFERROR(IF(H30&lt;F30, "YTD Declining Income Avg:", ""), "")</f>
        <v/>
      </c>
      <c r="H34" s="548" t="str">
        <f>IFERROR(IF(H30&lt;F30, H30/12,""), "")</f>
        <v/>
      </c>
      <c r="I34"/>
      <c r="J34" s="2"/>
    </row>
    <row r="35" spans="1:10" ht="20.100000000000001" customHeight="1" thickBot="1" x14ac:dyDescent="0.3">
      <c r="A35" s="3"/>
      <c r="B35" s="3"/>
      <c r="C35" s="17"/>
      <c r="D35" s="17"/>
      <c r="E35" s="17"/>
      <c r="F35"/>
      <c r="G35" s="74"/>
      <c r="H35" s="17"/>
      <c r="I35" s="17"/>
      <c r="J35" s="2"/>
    </row>
    <row r="36" spans="1:10" ht="20.100000000000001" customHeight="1" thickBot="1" x14ac:dyDescent="0.3">
      <c r="A36" s="3"/>
      <c r="B36" s="3"/>
      <c r="C36" s="17"/>
      <c r="D36" s="17"/>
      <c r="E36" s="17"/>
      <c r="F36"/>
      <c r="G36" s="74" t="s">
        <v>204</v>
      </c>
      <c r="H36" s="105">
        <v>0</v>
      </c>
      <c r="I36" s="20"/>
      <c r="J36" s="2"/>
    </row>
    <row r="37" spans="1:10" ht="20.100000000000001" customHeight="1" x14ac:dyDescent="0.25">
      <c r="A37" s="3"/>
      <c r="B37" s="678" t="s">
        <v>205</v>
      </c>
      <c r="C37" s="660"/>
      <c r="D37" s="660"/>
      <c r="E37" s="660"/>
      <c r="F37" s="660"/>
      <c r="G37" s="74"/>
      <c r="H37" s="20"/>
      <c r="I37" s="20"/>
      <c r="J37" s="2"/>
    </row>
    <row r="38" spans="1:10" ht="21" customHeight="1" x14ac:dyDescent="0.25">
      <c r="A38" s="3"/>
      <c r="B38" s="867" t="s">
        <v>206</v>
      </c>
      <c r="C38" s="805"/>
      <c r="D38" s="805"/>
      <c r="E38" s="805"/>
      <c r="F38" s="805"/>
      <c r="G38" s="460"/>
      <c r="H38" s="893" t="s">
        <v>207</v>
      </c>
      <c r="I38" s="894"/>
      <c r="J38" s="2"/>
    </row>
    <row r="39" spans="1:10" ht="21" customHeight="1" x14ac:dyDescent="0.25">
      <c r="A39" s="3"/>
      <c r="B39" s="867" t="s">
        <v>208</v>
      </c>
      <c r="C39" s="805"/>
      <c r="D39" s="805"/>
      <c r="E39" s="805"/>
      <c r="F39" s="805"/>
      <c r="G39" s="460"/>
      <c r="H39" s="893" t="s">
        <v>207</v>
      </c>
      <c r="I39" s="894"/>
      <c r="J39" s="2"/>
    </row>
    <row r="40" spans="1:10" ht="21" customHeight="1" x14ac:dyDescent="0.25">
      <c r="B40" s="867" t="s">
        <v>209</v>
      </c>
      <c r="C40" s="805"/>
      <c r="D40" s="805"/>
      <c r="E40" s="805"/>
      <c r="F40" s="805"/>
      <c r="G40" s="460"/>
      <c r="H40" s="893" t="s">
        <v>207</v>
      </c>
      <c r="I40" s="894"/>
      <c r="J40" s="2"/>
    </row>
    <row r="41" spans="1:10" ht="20.100000000000001" customHeight="1" x14ac:dyDescent="0.25">
      <c r="B41" s="867" t="s">
        <v>210</v>
      </c>
      <c r="C41" s="805"/>
      <c r="D41" s="805"/>
      <c r="F41" s="462">
        <v>0</v>
      </c>
      <c r="H41" s="462">
        <v>0</v>
      </c>
      <c r="J41" s="2"/>
    </row>
    <row r="42" spans="1:10" ht="20.100000000000001" customHeight="1" x14ac:dyDescent="0.25">
      <c r="A42" s="3"/>
      <c r="B42" s="867" t="s">
        <v>211</v>
      </c>
      <c r="C42" s="805"/>
      <c r="D42" s="805"/>
      <c r="F42" s="462">
        <v>0</v>
      </c>
      <c r="G42" s="62"/>
      <c r="H42" s="57">
        <v>0</v>
      </c>
      <c r="I42" s="20"/>
      <c r="J42" s="2"/>
    </row>
    <row r="43" spans="1:10" ht="6.75" customHeight="1" thickBot="1" x14ac:dyDescent="0.3">
      <c r="A43" s="3"/>
      <c r="B43" s="159"/>
      <c r="C43" s="38"/>
      <c r="D43" s="38"/>
      <c r="F43" s="264"/>
      <c r="G43" s="62"/>
      <c r="H43" s="20"/>
      <c r="I43" s="20"/>
      <c r="J43" s="2"/>
    </row>
    <row r="44" spans="1:10" ht="20.100000000000001" customHeight="1" thickBot="1" x14ac:dyDescent="0.3">
      <c r="A44" s="3"/>
      <c r="B44" s="867" t="s">
        <v>212</v>
      </c>
      <c r="C44" s="805"/>
      <c r="D44" s="805"/>
      <c r="E44" s="868"/>
      <c r="F44" s="461" t="e">
        <f>(F42-F20-F21)/F41</f>
        <v>#DIV/0!</v>
      </c>
      <c r="G44" s="62"/>
      <c r="H44" s="461" t="e">
        <f>(H42-H20-H21)/H41</f>
        <v>#DIV/0!</v>
      </c>
      <c r="I44" s="20"/>
      <c r="J44" s="2"/>
    </row>
    <row r="45" spans="1:10" customFormat="1" ht="20.100000000000001" customHeight="1" x14ac:dyDescent="0.25">
      <c r="B45" s="30"/>
      <c r="F45" s="908" t="s">
        <v>213</v>
      </c>
      <c r="G45" s="908"/>
      <c r="H45" s="908"/>
      <c r="J45" s="24"/>
    </row>
    <row r="46" spans="1:10" ht="20.100000000000001" customHeight="1" thickBot="1" x14ac:dyDescent="0.3">
      <c r="A46" s="3"/>
      <c r="B46" s="16"/>
      <c r="C46" s="71"/>
      <c r="D46" s="71"/>
      <c r="E46" s="71"/>
      <c r="F46" s="909" t="s">
        <v>214</v>
      </c>
      <c r="G46" s="909"/>
      <c r="H46" s="909"/>
      <c r="I46" s="71"/>
      <c r="J46" s="5"/>
    </row>
    <row r="47" spans="1:10" ht="20.100000000000001" customHeight="1" thickBot="1" x14ac:dyDescent="0.3">
      <c r="A47" s="3"/>
      <c r="B47" s="602" t="s">
        <v>215</v>
      </c>
      <c r="C47" s="603"/>
      <c r="D47" s="603"/>
      <c r="E47" s="603"/>
      <c r="F47" s="603"/>
      <c r="G47" s="603"/>
      <c r="H47" s="603"/>
      <c r="I47" s="603"/>
      <c r="J47" s="604"/>
    </row>
    <row r="48" spans="1:10" ht="20.100000000000001" customHeight="1" x14ac:dyDescent="0.25">
      <c r="A48" s="3"/>
      <c r="B48" s="899"/>
      <c r="C48" s="900"/>
      <c r="D48" s="900"/>
      <c r="E48" s="900"/>
      <c r="F48" s="900"/>
      <c r="G48" s="900"/>
      <c r="H48" s="900"/>
      <c r="I48" s="900"/>
      <c r="J48" s="901"/>
    </row>
    <row r="49" spans="1:22" ht="20.100000000000001" customHeight="1" x14ac:dyDescent="0.25">
      <c r="A49" s="3"/>
      <c r="B49" s="902"/>
      <c r="C49" s="903"/>
      <c r="D49" s="903"/>
      <c r="E49" s="903"/>
      <c r="F49" s="903"/>
      <c r="G49" s="903"/>
      <c r="H49" s="903"/>
      <c r="I49" s="903"/>
      <c r="J49" s="904"/>
    </row>
    <row r="50" spans="1:22" ht="20.100000000000001" customHeight="1" x14ac:dyDescent="0.25">
      <c r="A50" s="3"/>
      <c r="B50" s="902"/>
      <c r="C50" s="903"/>
      <c r="D50" s="903"/>
      <c r="E50" s="903"/>
      <c r="F50" s="903"/>
      <c r="G50" s="903"/>
      <c r="H50" s="903"/>
      <c r="I50" s="903"/>
      <c r="J50" s="904"/>
    </row>
    <row r="51" spans="1:22" ht="20.100000000000001" customHeight="1" x14ac:dyDescent="0.25">
      <c r="A51" s="3"/>
      <c r="B51" s="902"/>
      <c r="C51" s="903"/>
      <c r="D51" s="903"/>
      <c r="E51" s="903"/>
      <c r="F51" s="903"/>
      <c r="G51" s="903"/>
      <c r="H51" s="903"/>
      <c r="I51" s="903"/>
      <c r="J51" s="904"/>
    </row>
    <row r="52" spans="1:22" ht="20.100000000000001" customHeight="1" x14ac:dyDescent="0.25">
      <c r="A52" s="3"/>
      <c r="B52" s="902"/>
      <c r="C52" s="903"/>
      <c r="D52" s="903"/>
      <c r="E52" s="903"/>
      <c r="F52" s="903"/>
      <c r="G52" s="903"/>
      <c r="H52" s="903"/>
      <c r="I52" s="903"/>
      <c r="J52" s="904"/>
    </row>
    <row r="53" spans="1:22" ht="20.100000000000001" customHeight="1" thickBot="1" x14ac:dyDescent="0.3">
      <c r="A53" s="3"/>
      <c r="B53" s="905"/>
      <c r="C53" s="906"/>
      <c r="D53" s="906"/>
      <c r="E53" s="906"/>
      <c r="F53" s="906"/>
      <c r="G53" s="906"/>
      <c r="H53" s="906"/>
      <c r="I53" s="906"/>
      <c r="J53" s="907"/>
    </row>
    <row r="54" spans="1:22" ht="5.0999999999999996" customHeight="1" thickBot="1" x14ac:dyDescent="0.3">
      <c r="B54" s="549"/>
      <c r="C54" s="550"/>
      <c r="D54" s="550"/>
      <c r="E54" s="550"/>
      <c r="F54" s="550"/>
      <c r="G54" s="550"/>
      <c r="H54" s="550"/>
      <c r="I54" s="550"/>
      <c r="J54" s="2"/>
    </row>
    <row r="55" spans="1:22" ht="20.100000000000001" customHeight="1" x14ac:dyDescent="0.25">
      <c r="B55" s="605" t="s">
        <v>186</v>
      </c>
      <c r="C55" s="606"/>
      <c r="D55" s="606"/>
      <c r="E55" s="606"/>
      <c r="F55" s="606"/>
      <c r="G55" s="606"/>
      <c r="H55" s="606"/>
      <c r="I55" s="606"/>
      <c r="J55" s="607"/>
    </row>
    <row r="56" spans="1:22" ht="20.100000000000001" customHeight="1" x14ac:dyDescent="0.25">
      <c r="B56" s="608"/>
      <c r="C56" s="609"/>
      <c r="D56" s="609"/>
      <c r="E56" s="609"/>
      <c r="F56" s="609"/>
      <c r="G56" s="609"/>
      <c r="H56" s="609"/>
      <c r="I56" s="609"/>
      <c r="J56" s="610"/>
    </row>
    <row r="57" spans="1:22" ht="20.100000000000001" customHeight="1" thickBot="1" x14ac:dyDescent="0.3">
      <c r="B57" s="611"/>
      <c r="C57" s="612"/>
      <c r="D57" s="612"/>
      <c r="E57" s="612"/>
      <c r="F57" s="612"/>
      <c r="G57" s="612"/>
      <c r="H57" s="612"/>
      <c r="I57" s="612"/>
      <c r="J57" s="613"/>
    </row>
    <row r="58" spans="1:22" ht="20.100000000000001" customHeight="1" x14ac:dyDescent="0.25">
      <c r="B58" s="3"/>
      <c r="J58" s="19"/>
    </row>
    <row r="59" spans="1:22" ht="20.100000000000001" customHeight="1" x14ac:dyDescent="0.25">
      <c r="A59" s="18"/>
      <c r="B59" s="3"/>
      <c r="J59" s="2"/>
    </row>
    <row r="60" spans="1:22" ht="20.100000000000001" customHeight="1" x14ac:dyDescent="0.25">
      <c r="A60" s="3"/>
      <c r="B60" s="103"/>
      <c r="C60" s="34" t="s">
        <v>1</v>
      </c>
      <c r="D60" s="910"/>
      <c r="E60" s="911"/>
      <c r="F60" s="911"/>
      <c r="G60" s="912"/>
      <c r="H60" s="190"/>
      <c r="I60" s="190"/>
      <c r="J60" s="2"/>
      <c r="O60"/>
      <c r="P60"/>
      <c r="Q60"/>
      <c r="R60"/>
      <c r="S60"/>
      <c r="T60"/>
      <c r="U60"/>
      <c r="V60"/>
    </row>
    <row r="61" spans="1:22" ht="20.100000000000001" customHeight="1" x14ac:dyDescent="0.25">
      <c r="A61" s="3"/>
      <c r="B61" s="671"/>
      <c r="C61" s="588"/>
      <c r="D61" s="588"/>
      <c r="E61" s="588"/>
      <c r="F61" s="588"/>
      <c r="G61" s="588"/>
      <c r="H61" s="588"/>
      <c r="I61" s="74"/>
      <c r="J61" s="2"/>
    </row>
    <row r="62" spans="1:22" ht="20.100000000000001" customHeight="1" x14ac:dyDescent="0.25">
      <c r="A62" s="3"/>
      <c r="B62" s="103"/>
      <c r="C62" s="34" t="s">
        <v>187</v>
      </c>
      <c r="D62" s="910"/>
      <c r="E62" s="911"/>
      <c r="F62" s="911"/>
      <c r="G62" s="912"/>
      <c r="H62" s="190"/>
      <c r="I62" s="190"/>
      <c r="J62" s="2"/>
    </row>
    <row r="63" spans="1:22" ht="20.100000000000001" customHeight="1" x14ac:dyDescent="0.25">
      <c r="A63" s="3"/>
      <c r="B63" s="671" t="s">
        <v>188</v>
      </c>
      <c r="C63" s="588"/>
      <c r="D63" s="588"/>
      <c r="E63" s="588"/>
      <c r="F63" s="588"/>
      <c r="G63" s="588"/>
      <c r="H63" s="588"/>
      <c r="I63" s="74"/>
      <c r="J63" s="2"/>
      <c r="M63" s="359"/>
      <c r="N63" s="359"/>
      <c r="O63" s="359"/>
      <c r="P63" s="359"/>
      <c r="Q63" s="359"/>
      <c r="R63" s="359"/>
      <c r="S63" s="359"/>
      <c r="T63" s="359"/>
    </row>
    <row r="64" spans="1:22" ht="20.100000000000001" customHeight="1" x14ac:dyDescent="0.25">
      <c r="A64" s="3"/>
      <c r="B64" s="916" t="s">
        <v>627</v>
      </c>
      <c r="C64" s="828"/>
      <c r="D64" s="828"/>
      <c r="E64" s="828"/>
      <c r="F64" s="828"/>
      <c r="G64" s="828"/>
      <c r="H64" s="828"/>
      <c r="I64" s="458"/>
      <c r="J64" s="2"/>
    </row>
    <row r="65" spans="1:22" ht="20.100000000000001" customHeight="1" x14ac:dyDescent="0.25">
      <c r="A65" s="3"/>
      <c r="B65" s="457"/>
      <c r="C65" s="458"/>
      <c r="D65" s="458"/>
      <c r="E65" s="458"/>
      <c r="F65" s="360"/>
      <c r="G65" s="458"/>
      <c r="H65" s="458"/>
      <c r="I65" s="458"/>
      <c r="J65" s="2"/>
    </row>
    <row r="66" spans="1:22" ht="20.100000000000001" customHeight="1" x14ac:dyDescent="0.25">
      <c r="A66" s="79"/>
      <c r="B66" s="175"/>
      <c r="D66" s="1" t="s">
        <v>2</v>
      </c>
      <c r="E66" s="176"/>
      <c r="F66" s="104"/>
      <c r="G66" s="102" t="s">
        <v>189</v>
      </c>
      <c r="H66" s="104"/>
      <c r="I66" s="344"/>
      <c r="J66" s="19"/>
    </row>
    <row r="67" spans="1:22" ht="20.100000000000001" customHeight="1" x14ac:dyDescent="0.25">
      <c r="A67" s="79"/>
      <c r="B67" s="175"/>
      <c r="F67" s="17"/>
      <c r="G67" s="17"/>
      <c r="H67" s="17"/>
      <c r="I67" s="17"/>
      <c r="J67" s="19"/>
      <c r="O67"/>
    </row>
    <row r="68" spans="1:22" ht="20.100000000000001" customHeight="1" x14ac:dyDescent="0.25">
      <c r="A68" s="79"/>
      <c r="B68" s="913" t="s">
        <v>190</v>
      </c>
      <c r="C68" s="914"/>
      <c r="D68" s="914"/>
      <c r="E68" s="915"/>
      <c r="F68" s="44"/>
      <c r="G68" s="17"/>
      <c r="H68" s="44"/>
      <c r="I68" s="465"/>
      <c r="J68" s="19"/>
    </row>
    <row r="69" spans="1:22" ht="20.100000000000001" customHeight="1" x14ac:dyDescent="0.25">
      <c r="A69" s="79"/>
      <c r="B69" s="3"/>
      <c r="C69" s="363"/>
      <c r="D69" s="363"/>
      <c r="E69" s="363"/>
      <c r="F69" s="917" t="s">
        <v>191</v>
      </c>
      <c r="G69" s="917"/>
      <c r="H69" s="917"/>
      <c r="I69" s="452"/>
      <c r="J69" s="366"/>
      <c r="K69" s="364"/>
    </row>
    <row r="70" spans="1:22" ht="17.25" customHeight="1" x14ac:dyDescent="0.25">
      <c r="A70" s="79"/>
      <c r="B70" s="367"/>
      <c r="C70" s="363"/>
      <c r="D70" s="363"/>
      <c r="E70" s="363"/>
      <c r="F70" s="917"/>
      <c r="G70" s="917"/>
      <c r="H70" s="917"/>
      <c r="I70" s="452"/>
      <c r="J70" s="366"/>
      <c r="K70" s="364"/>
    </row>
    <row r="71" spans="1:22" ht="18.95" customHeight="1" x14ac:dyDescent="0.25">
      <c r="A71" s="79"/>
      <c r="B71" s="867" t="s">
        <v>192</v>
      </c>
      <c r="C71" s="805"/>
      <c r="D71" s="805"/>
      <c r="E71" s="363"/>
      <c r="F71" s="396">
        <v>0</v>
      </c>
      <c r="H71" s="397">
        <v>0</v>
      </c>
      <c r="I71" s="395"/>
      <c r="J71" s="366"/>
      <c r="K71" s="364"/>
    </row>
    <row r="72" spans="1:22" ht="6.75" customHeight="1" x14ac:dyDescent="0.25">
      <c r="A72" s="79"/>
      <c r="B72" s="367"/>
      <c r="C72" s="363"/>
      <c r="D72" s="363"/>
      <c r="E72" s="363"/>
      <c r="F72" s="369"/>
      <c r="H72" s="368"/>
      <c r="I72" s="395"/>
      <c r="J72" s="366"/>
      <c r="K72" s="364"/>
    </row>
    <row r="73" spans="1:22" ht="20.100000000000001" customHeight="1" x14ac:dyDescent="0.25">
      <c r="A73" s="79"/>
      <c r="B73" s="658" t="s">
        <v>194</v>
      </c>
      <c r="C73" s="659"/>
      <c r="D73" s="659"/>
      <c r="E73" s="365"/>
      <c r="F73" s="44">
        <v>0</v>
      </c>
      <c r="G73" s="17"/>
      <c r="H73" s="44">
        <v>0</v>
      </c>
      <c r="I73" s="465"/>
      <c r="J73" s="19"/>
    </row>
    <row r="74" spans="1:22" ht="20.100000000000001" customHeight="1" x14ac:dyDescent="0.25">
      <c r="A74" s="79"/>
      <c r="B74" s="658" t="s">
        <v>195</v>
      </c>
      <c r="C74" s="659"/>
      <c r="D74" s="659"/>
      <c r="E74" s="365"/>
      <c r="F74" s="44">
        <v>0</v>
      </c>
      <c r="G74" s="17"/>
      <c r="H74" s="44">
        <v>0</v>
      </c>
      <c r="I74" s="465"/>
      <c r="J74" s="19"/>
    </row>
    <row r="75" spans="1:22" ht="20.100000000000001" customHeight="1" x14ac:dyDescent="0.25">
      <c r="A75" s="79"/>
      <c r="B75" s="658" t="s">
        <v>196</v>
      </c>
      <c r="C75" s="659"/>
      <c r="D75" s="659"/>
      <c r="E75" s="365"/>
      <c r="F75" s="56">
        <v>0</v>
      </c>
      <c r="G75" s="459" t="s">
        <v>50</v>
      </c>
      <c r="H75" s="56">
        <v>0</v>
      </c>
      <c r="I75" s="466"/>
      <c r="J75" s="19"/>
      <c r="K75" s="1" t="s">
        <v>2</v>
      </c>
      <c r="L75" s="1" t="s">
        <v>2</v>
      </c>
    </row>
    <row r="76" spans="1:22" ht="20.100000000000001" customHeight="1" x14ac:dyDescent="0.25">
      <c r="A76" s="79"/>
      <c r="B76" s="897" t="s">
        <v>197</v>
      </c>
      <c r="C76" s="898"/>
      <c r="D76" s="898"/>
      <c r="E76" s="898"/>
      <c r="F76" s="898"/>
      <c r="G76" s="898"/>
      <c r="H76" s="361"/>
      <c r="I76" s="361"/>
      <c r="J76" s="19"/>
    </row>
    <row r="77" spans="1:22" ht="20.100000000000001" customHeight="1" x14ac:dyDescent="0.25">
      <c r="A77" s="79"/>
      <c r="B77" s="916" t="s">
        <v>198</v>
      </c>
      <c r="C77" s="828"/>
      <c r="D77" s="828"/>
      <c r="E77" s="828"/>
      <c r="F77" s="828"/>
      <c r="G77" s="828"/>
      <c r="H77" s="828"/>
      <c r="I77" s="458"/>
      <c r="J77" s="19"/>
    </row>
    <row r="78" spans="1:22" ht="20.100000000000001" customHeight="1" x14ac:dyDescent="0.25">
      <c r="A78" s="79"/>
      <c r="B78" s="658" t="s">
        <v>199</v>
      </c>
      <c r="C78" s="659"/>
      <c r="D78" s="659"/>
      <c r="E78" s="98"/>
      <c r="F78" s="65">
        <v>0</v>
      </c>
      <c r="G78" s="362"/>
      <c r="H78" s="65">
        <v>0</v>
      </c>
      <c r="I78" s="467"/>
      <c r="J78" s="19"/>
      <c r="M78"/>
      <c r="N78"/>
      <c r="O78"/>
      <c r="P78"/>
      <c r="Q78"/>
      <c r="R78"/>
      <c r="S78"/>
      <c r="T78"/>
      <c r="U78"/>
      <c r="V78"/>
    </row>
    <row r="79" spans="1:22" ht="20.100000000000001" customHeight="1" x14ac:dyDescent="0.25">
      <c r="A79" s="79"/>
      <c r="B79" s="658" t="s">
        <v>200</v>
      </c>
      <c r="C79" s="659"/>
      <c r="D79" s="659"/>
      <c r="E79" s="98"/>
      <c r="F79" s="44">
        <v>0</v>
      </c>
      <c r="G79" s="97" t="s">
        <v>2</v>
      </c>
      <c r="H79" s="44">
        <v>0</v>
      </c>
      <c r="I79" s="465"/>
      <c r="J79" s="19"/>
    </row>
    <row r="80" spans="1:22" ht="20.100000000000001" customHeight="1" x14ac:dyDescent="0.25">
      <c r="A80" s="79"/>
      <c r="B80" s="658" t="s">
        <v>201</v>
      </c>
      <c r="C80" s="659"/>
      <c r="D80" s="659"/>
      <c r="E80" s="98"/>
      <c r="F80" s="577"/>
      <c r="G80" s="484"/>
      <c r="H80" s="577"/>
      <c r="I80" s="465"/>
      <c r="J80" s="2"/>
    </row>
    <row r="81" spans="1:10" ht="20.100000000000001" customHeight="1" x14ac:dyDescent="0.25">
      <c r="A81" s="79"/>
      <c r="B81" s="888" t="s">
        <v>607</v>
      </c>
      <c r="C81" s="889"/>
      <c r="D81" s="889"/>
      <c r="E81" s="890"/>
      <c r="F81" s="578" t="str">
        <f>IF($F$66=2024, F80*0.3,
   IF($F$66=2023, F80*0.28,
   IF($F$66=2022, F80*0.26,
"")))</f>
        <v/>
      </c>
      <c r="G81" s="892" t="s">
        <v>608</v>
      </c>
      <c r="H81" s="578" t="str">
        <f>IF($H$66=2024, $H$80*0.3,
   IF($H$66=2023, $H$80*0.28,
   IF($H$66=2022, $H$80*0.26,
"")))</f>
        <v/>
      </c>
      <c r="I81" s="465"/>
      <c r="J81" s="2"/>
    </row>
    <row r="82" spans="1:10" ht="20.100000000000001" customHeight="1" thickBot="1" x14ac:dyDescent="0.3">
      <c r="A82" s="79"/>
      <c r="B82" s="895" t="s">
        <v>626</v>
      </c>
      <c r="C82" s="896"/>
      <c r="D82" s="896"/>
      <c r="G82" s="892"/>
      <c r="H82" s="17"/>
      <c r="I82" s="17"/>
      <c r="J82" s="19"/>
    </row>
    <row r="83" spans="1:10" ht="20.100000000000001" customHeight="1" thickBot="1" x14ac:dyDescent="0.3">
      <c r="A83" s="79"/>
      <c r="B83" s="3"/>
      <c r="D83" s="34"/>
      <c r="E83" s="96"/>
      <c r="F83" s="238">
        <f>SUM(F68,F71,F73,F74,F75,F78,F79,F81)</f>
        <v>0</v>
      </c>
      <c r="G83" s="74" t="s">
        <v>202</v>
      </c>
      <c r="H83" s="239">
        <f>SUM(H68,H71,H73,H74,H75,H78,H79,H81)</f>
        <v>0</v>
      </c>
      <c r="I83" s="370"/>
      <c r="J83" s="19"/>
    </row>
    <row r="84" spans="1:10" ht="20.100000000000001" customHeight="1" thickBot="1" x14ac:dyDescent="0.3">
      <c r="A84" s="79"/>
      <c r="B84" s="154"/>
      <c r="C84" s="74"/>
      <c r="D84" s="74"/>
      <c r="F84" s="20"/>
      <c r="G84" s="128"/>
      <c r="H84" s="1" t="s">
        <v>2</v>
      </c>
      <c r="J84" s="19"/>
    </row>
    <row r="85" spans="1:10" ht="20.100000000000001" customHeight="1" thickBot="1" x14ac:dyDescent="0.3">
      <c r="A85" s="79"/>
      <c r="B85" s="3"/>
      <c r="E85" s="102"/>
      <c r="F85" s="240">
        <f xml:space="preserve"> F83/12</f>
        <v>0</v>
      </c>
      <c r="G85" s="74" t="s">
        <v>184</v>
      </c>
      <c r="H85" s="238">
        <f>H83/12</f>
        <v>0</v>
      </c>
      <c r="I85" s="371"/>
      <c r="J85" s="19"/>
    </row>
    <row r="86" spans="1:10" ht="20.100000000000001" customHeight="1" thickBot="1" x14ac:dyDescent="0.3">
      <c r="A86" s="79"/>
      <c r="B86" s="149"/>
      <c r="C86" s="102"/>
      <c r="D86" s="102"/>
      <c r="E86" s="102"/>
      <c r="F86" s="34"/>
      <c r="G86" s="20"/>
      <c r="H86" s="17"/>
      <c r="I86" s="17"/>
      <c r="J86" s="19"/>
    </row>
    <row r="87" spans="1:10" ht="20.100000000000001" customHeight="1" thickBot="1" x14ac:dyDescent="0.3">
      <c r="A87" s="3"/>
      <c r="B87" s="3"/>
      <c r="C87" s="17"/>
      <c r="D87" s="588" t="s">
        <v>203</v>
      </c>
      <c r="E87" s="672"/>
      <c r="F87" s="238">
        <f>(F83+H83)/24</f>
        <v>0</v>
      </c>
      <c r="G87" s="547" t="str">
        <f>IFERROR(IF(H83&lt;F83, "YTD Declining Income Avg:", ""), "")</f>
        <v/>
      </c>
      <c r="H87" s="548" t="str">
        <f>IFERROR(IF(H83&lt;F83, H83/12,""), "")</f>
        <v/>
      </c>
      <c r="I87"/>
      <c r="J87" s="2"/>
    </row>
    <row r="88" spans="1:10" ht="20.100000000000001" customHeight="1" thickBot="1" x14ac:dyDescent="0.3">
      <c r="A88" s="3"/>
      <c r="B88" s="3"/>
      <c r="C88" s="17"/>
      <c r="D88" s="17"/>
      <c r="E88" s="17"/>
      <c r="F88"/>
      <c r="G88" s="74"/>
      <c r="H88" s="17"/>
      <c r="I88" s="17"/>
      <c r="J88" s="2"/>
    </row>
    <row r="89" spans="1:10" ht="20.100000000000001" customHeight="1" thickBot="1" x14ac:dyDescent="0.3">
      <c r="A89" s="3"/>
      <c r="B89" s="3"/>
      <c r="C89" s="17"/>
      <c r="D89" s="17"/>
      <c r="E89" s="17"/>
      <c r="F89"/>
      <c r="G89" s="74" t="s">
        <v>204</v>
      </c>
      <c r="H89" s="105">
        <v>0</v>
      </c>
      <c r="I89" s="20"/>
      <c r="J89" s="2"/>
    </row>
    <row r="90" spans="1:10" ht="20.100000000000001" customHeight="1" x14ac:dyDescent="0.25">
      <c r="A90" s="3"/>
      <c r="B90" s="678" t="s">
        <v>205</v>
      </c>
      <c r="C90" s="660"/>
      <c r="D90" s="660"/>
      <c r="E90" s="660"/>
      <c r="F90" s="660"/>
      <c r="G90" s="74"/>
      <c r="H90" s="20"/>
      <c r="I90" s="20"/>
      <c r="J90" s="2"/>
    </row>
    <row r="91" spans="1:10" ht="21" customHeight="1" x14ac:dyDescent="0.25">
      <c r="A91" s="3"/>
      <c r="B91" s="867" t="s">
        <v>206</v>
      </c>
      <c r="C91" s="805"/>
      <c r="D91" s="805"/>
      <c r="E91" s="805"/>
      <c r="F91" s="805"/>
      <c r="G91" s="460"/>
      <c r="H91" s="893" t="s">
        <v>207</v>
      </c>
      <c r="I91" s="894"/>
      <c r="J91" s="2"/>
    </row>
    <row r="92" spans="1:10" ht="21" customHeight="1" x14ac:dyDescent="0.25">
      <c r="A92" s="3"/>
      <c r="B92" s="867" t="s">
        <v>208</v>
      </c>
      <c r="C92" s="805"/>
      <c r="D92" s="805"/>
      <c r="E92" s="805"/>
      <c r="F92" s="805"/>
      <c r="G92" s="460"/>
      <c r="H92" s="893" t="s">
        <v>207</v>
      </c>
      <c r="I92" s="894"/>
      <c r="J92" s="2"/>
    </row>
    <row r="93" spans="1:10" ht="21" customHeight="1" x14ac:dyDescent="0.25">
      <c r="B93" s="867" t="s">
        <v>209</v>
      </c>
      <c r="C93" s="805"/>
      <c r="D93" s="805"/>
      <c r="E93" s="805"/>
      <c r="F93" s="805"/>
      <c r="G93" s="460"/>
      <c r="H93" s="893" t="s">
        <v>207</v>
      </c>
      <c r="I93" s="894"/>
      <c r="J93" s="2"/>
    </row>
    <row r="94" spans="1:10" ht="20.100000000000001" customHeight="1" x14ac:dyDescent="0.25">
      <c r="B94" s="867" t="s">
        <v>210</v>
      </c>
      <c r="C94" s="805"/>
      <c r="D94" s="805"/>
      <c r="F94" s="462">
        <v>0</v>
      </c>
      <c r="H94" s="462">
        <v>0</v>
      </c>
      <c r="J94" s="2"/>
    </row>
    <row r="95" spans="1:10" ht="20.100000000000001" customHeight="1" x14ac:dyDescent="0.25">
      <c r="A95" s="3"/>
      <c r="B95" s="867" t="s">
        <v>211</v>
      </c>
      <c r="C95" s="805"/>
      <c r="D95" s="805"/>
      <c r="F95" s="462">
        <v>0</v>
      </c>
      <c r="G95" s="62"/>
      <c r="H95" s="57">
        <v>0</v>
      </c>
      <c r="I95" s="20"/>
      <c r="J95" s="2"/>
    </row>
    <row r="96" spans="1:10" ht="6.75" customHeight="1" thickBot="1" x14ac:dyDescent="0.3">
      <c r="A96" s="3"/>
      <c r="B96" s="159"/>
      <c r="C96" s="38"/>
      <c r="D96" s="38"/>
      <c r="F96" s="264"/>
      <c r="G96" s="62"/>
      <c r="H96" s="20"/>
      <c r="I96" s="20"/>
      <c r="J96" s="2"/>
    </row>
    <row r="97" spans="1:10" ht="20.100000000000001" customHeight="1" thickBot="1" x14ac:dyDescent="0.3">
      <c r="A97" s="3"/>
      <c r="B97" s="867" t="s">
        <v>212</v>
      </c>
      <c r="C97" s="805"/>
      <c r="D97" s="805"/>
      <c r="E97" s="868"/>
      <c r="F97" s="461" t="e">
        <f>(F95-F73-F74)/F94</f>
        <v>#DIV/0!</v>
      </c>
      <c r="G97" s="62"/>
      <c r="H97" s="461" t="e">
        <f>(H95-H73-H74)/H94</f>
        <v>#DIV/0!</v>
      </c>
      <c r="I97" s="20"/>
      <c r="J97" s="2"/>
    </row>
    <row r="98" spans="1:10" customFormat="1" ht="20.100000000000001" customHeight="1" x14ac:dyDescent="0.25">
      <c r="B98" s="30"/>
      <c r="F98" s="908" t="s">
        <v>213</v>
      </c>
      <c r="G98" s="908"/>
      <c r="H98" s="908"/>
      <c r="J98" s="24"/>
    </row>
    <row r="99" spans="1:10" ht="20.100000000000001" customHeight="1" thickBot="1" x14ac:dyDescent="0.3">
      <c r="A99" s="3"/>
      <c r="B99" s="16"/>
      <c r="C99" s="71"/>
      <c r="D99" s="71"/>
      <c r="E99" s="71"/>
      <c r="F99" s="909" t="s">
        <v>214</v>
      </c>
      <c r="G99" s="909"/>
      <c r="H99" s="909"/>
      <c r="I99" s="71"/>
      <c r="J99" s="5"/>
    </row>
    <row r="100" spans="1:10" ht="20.100000000000001" customHeight="1" thickBot="1" x14ac:dyDescent="0.3">
      <c r="A100" s="3"/>
      <c r="B100" s="602" t="s">
        <v>215</v>
      </c>
      <c r="C100" s="603"/>
      <c r="D100" s="603"/>
      <c r="E100" s="603"/>
      <c r="F100" s="603"/>
      <c r="G100" s="603"/>
      <c r="H100" s="603"/>
      <c r="I100" s="603"/>
      <c r="J100" s="604"/>
    </row>
    <row r="101" spans="1:10" ht="20.100000000000001" customHeight="1" x14ac:dyDescent="0.25">
      <c r="A101" s="3"/>
      <c r="B101" s="899"/>
      <c r="C101" s="900"/>
      <c r="D101" s="900"/>
      <c r="E101" s="900"/>
      <c r="F101" s="900"/>
      <c r="G101" s="900"/>
      <c r="H101" s="900"/>
      <c r="I101" s="900"/>
      <c r="J101" s="901"/>
    </row>
    <row r="102" spans="1:10" ht="20.100000000000001" customHeight="1" x14ac:dyDescent="0.25">
      <c r="A102" s="3"/>
      <c r="B102" s="902"/>
      <c r="C102" s="903"/>
      <c r="D102" s="903"/>
      <c r="E102" s="903"/>
      <c r="F102" s="903"/>
      <c r="G102" s="903"/>
      <c r="H102" s="903"/>
      <c r="I102" s="903"/>
      <c r="J102" s="904"/>
    </row>
    <row r="103" spans="1:10" ht="20.100000000000001" customHeight="1" x14ac:dyDescent="0.25">
      <c r="A103" s="3"/>
      <c r="B103" s="902"/>
      <c r="C103" s="903"/>
      <c r="D103" s="903"/>
      <c r="E103" s="903"/>
      <c r="F103" s="903"/>
      <c r="G103" s="903"/>
      <c r="H103" s="903"/>
      <c r="I103" s="903"/>
      <c r="J103" s="904"/>
    </row>
    <row r="104" spans="1:10" ht="20.100000000000001" customHeight="1" x14ac:dyDescent="0.25">
      <c r="A104" s="3"/>
      <c r="B104" s="902"/>
      <c r="C104" s="903"/>
      <c r="D104" s="903"/>
      <c r="E104" s="903"/>
      <c r="F104" s="903"/>
      <c r="G104" s="903"/>
      <c r="H104" s="903"/>
      <c r="I104" s="903"/>
      <c r="J104" s="904"/>
    </row>
    <row r="105" spans="1:10" ht="20.100000000000001" customHeight="1" x14ac:dyDescent="0.25">
      <c r="A105" s="3"/>
      <c r="B105" s="902"/>
      <c r="C105" s="903"/>
      <c r="D105" s="903"/>
      <c r="E105" s="903"/>
      <c r="F105" s="903"/>
      <c r="G105" s="903"/>
      <c r="H105" s="903"/>
      <c r="I105" s="903"/>
      <c r="J105" s="904"/>
    </row>
    <row r="106" spans="1:10" ht="20.100000000000001" customHeight="1" thickBot="1" x14ac:dyDescent="0.3">
      <c r="A106" s="3"/>
      <c r="B106" s="905"/>
      <c r="C106" s="906"/>
      <c r="D106" s="906"/>
      <c r="E106" s="906"/>
      <c r="F106" s="906"/>
      <c r="G106" s="906"/>
      <c r="H106" s="906"/>
      <c r="I106" s="906"/>
      <c r="J106" s="907"/>
    </row>
    <row r="107" spans="1:10" customFormat="1" ht="20.100000000000001" customHeight="1" x14ac:dyDescent="0.25"/>
    <row r="108" spans="1:10" customFormat="1" ht="20.100000000000001" customHeight="1" x14ac:dyDescent="0.25"/>
  </sheetData>
  <sheetProtection algorithmName="SHA-512" hashValue="JgfXk/LjlTZrcnrU3GG7G+gwsbhmkmiLZX8uOcEZcqR45TKIPxMULXK26QxAZYCZ6BLOL45ZjuJtxlgbiN5Bdg==" saltValue="eF+T0Vbz6McRUKOxxiMf6w==" spinCount="100000" sheet="1" objects="1" scenarios="1" selectLockedCells="1"/>
  <mergeCells count="72">
    <mergeCell ref="B64:H64"/>
    <mergeCell ref="D7:G7"/>
    <mergeCell ref="D9:G9"/>
    <mergeCell ref="B8:H8"/>
    <mergeCell ref="B15:E15"/>
    <mergeCell ref="B10:H10"/>
    <mergeCell ref="B24:H24"/>
    <mergeCell ref="B11:H11"/>
    <mergeCell ref="D34:E34"/>
    <mergeCell ref="B38:F38"/>
    <mergeCell ref="B18:D18"/>
    <mergeCell ref="B48:J53"/>
    <mergeCell ref="F19:H19"/>
    <mergeCell ref="B21:D21"/>
    <mergeCell ref="B22:D22"/>
    <mergeCell ref="B23:G23"/>
    <mergeCell ref="H1:J1"/>
    <mergeCell ref="B2:J4"/>
    <mergeCell ref="B63:H63"/>
    <mergeCell ref="F16:H17"/>
    <mergeCell ref="F69:H70"/>
    <mergeCell ref="H39:I39"/>
    <mergeCell ref="H40:I40"/>
    <mergeCell ref="B39:F39"/>
    <mergeCell ref="B40:F40"/>
    <mergeCell ref="B37:F37"/>
    <mergeCell ref="F45:H45"/>
    <mergeCell ref="F46:H46"/>
    <mergeCell ref="B44:E44"/>
    <mergeCell ref="B41:D41"/>
    <mergeCell ref="B42:D42"/>
    <mergeCell ref="B20:D20"/>
    <mergeCell ref="B25:D25"/>
    <mergeCell ref="B26:D26"/>
    <mergeCell ref="D87:E87"/>
    <mergeCell ref="D60:G60"/>
    <mergeCell ref="B61:H61"/>
    <mergeCell ref="D62:G62"/>
    <mergeCell ref="B68:E68"/>
    <mergeCell ref="B73:D73"/>
    <mergeCell ref="B75:D75"/>
    <mergeCell ref="B77:H77"/>
    <mergeCell ref="B78:D78"/>
    <mergeCell ref="B79:D79"/>
    <mergeCell ref="B80:D80"/>
    <mergeCell ref="H38:I38"/>
    <mergeCell ref="B47:J47"/>
    <mergeCell ref="B55:J57"/>
    <mergeCell ref="B101:J106"/>
    <mergeCell ref="B93:F93"/>
    <mergeCell ref="H93:I93"/>
    <mergeCell ref="B94:D94"/>
    <mergeCell ref="B95:D95"/>
    <mergeCell ref="B97:E97"/>
    <mergeCell ref="F98:H98"/>
    <mergeCell ref="F99:H99"/>
    <mergeCell ref="B28:E28"/>
    <mergeCell ref="B27:E27"/>
    <mergeCell ref="B81:E81"/>
    <mergeCell ref="G81:G82"/>
    <mergeCell ref="B100:J100"/>
    <mergeCell ref="H91:I91"/>
    <mergeCell ref="B92:F92"/>
    <mergeCell ref="H92:I92"/>
    <mergeCell ref="B82:D82"/>
    <mergeCell ref="B71:D71"/>
    <mergeCell ref="B76:G76"/>
    <mergeCell ref="B90:F90"/>
    <mergeCell ref="B91:F91"/>
    <mergeCell ref="B29:D29"/>
    <mergeCell ref="G28:G29"/>
    <mergeCell ref="B74:D74"/>
  </mergeCells>
  <conditionalFormatting sqref="H34">
    <cfRule type="expression" dxfId="124" priority="2">
      <formula>$H$30&lt;$F$30</formula>
    </cfRule>
  </conditionalFormatting>
  <conditionalFormatting sqref="H87">
    <cfRule type="expression" dxfId="123" priority="1">
      <formula>$H$83&lt;$F$83</formula>
    </cfRule>
  </conditionalFormatting>
  <pageMargins left="0.25" right="0.25" top="0" bottom="0" header="0.3" footer="0.3"/>
  <pageSetup scale="78" fitToHeight="0" orientation="portrait" r:id="rId1"/>
  <rowBreaks count="1" manualBreakCount="1">
    <brk id="5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1BE76BB-4C92-44BA-A24F-B88FF0A0B394}">
          <x14:formula1>
            <xm:f>'Hidden Data'!$A$2:$A$4</xm:f>
          </x14:formula1>
          <xm:sqref>F13 H13 F66 H66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4" tint="0.39997558519241921"/>
    <pageSetUpPr fitToPage="1"/>
  </sheetPr>
  <dimension ref="A1:T85"/>
  <sheetViews>
    <sheetView showGridLines="0" showRowColHeaders="0" zoomScaleNormal="100" workbookViewId="0">
      <selection activeCell="G17" sqref="G17:H17"/>
    </sheetView>
  </sheetViews>
  <sheetFormatPr defaultRowHeight="18" customHeight="1" x14ac:dyDescent="0.25"/>
  <cols>
    <col min="1" max="1" width="2.7109375" style="1" customWidth="1"/>
    <col min="2" max="4" width="9.140625" style="1" customWidth="1"/>
    <col min="5" max="5" width="13.140625" style="1" customWidth="1"/>
    <col min="6" max="6" width="9.140625" style="1" customWidth="1"/>
    <col min="7" max="11" width="9.28515625" style="1" customWidth="1"/>
    <col min="12" max="12" width="1.85546875" style="1" customWidth="1"/>
    <col min="13" max="16384" width="9.140625" style="1"/>
  </cols>
  <sheetData>
    <row r="1" spans="1:20" ht="18" customHeight="1" thickBot="1" x14ac:dyDescent="0.3">
      <c r="A1" s="79"/>
      <c r="B1"/>
      <c r="C1"/>
      <c r="D1"/>
      <c r="E1"/>
      <c r="F1"/>
      <c r="G1"/>
      <c r="H1"/>
      <c r="I1"/>
      <c r="J1" s="786" t="s">
        <v>609</v>
      </c>
      <c r="K1" s="786"/>
      <c r="L1" s="786"/>
    </row>
    <row r="2" spans="1:20" ht="20.100000000000001" customHeight="1" x14ac:dyDescent="0.25">
      <c r="A2" s="79"/>
      <c r="B2" s="605" t="s">
        <v>216</v>
      </c>
      <c r="C2" s="606"/>
      <c r="D2" s="606"/>
      <c r="E2" s="606"/>
      <c r="F2" s="606"/>
      <c r="G2" s="606"/>
      <c r="H2" s="606"/>
      <c r="I2" s="606"/>
      <c r="J2" s="606"/>
      <c r="K2" s="606"/>
      <c r="L2" s="607"/>
    </row>
    <row r="3" spans="1:20" ht="20.100000000000001" customHeight="1" x14ac:dyDescent="0.25">
      <c r="A3" s="79"/>
      <c r="B3" s="608"/>
      <c r="C3" s="609"/>
      <c r="D3" s="609"/>
      <c r="E3" s="609"/>
      <c r="F3" s="609"/>
      <c r="G3" s="609"/>
      <c r="H3" s="609"/>
      <c r="I3" s="609"/>
      <c r="J3" s="609"/>
      <c r="K3" s="609"/>
      <c r="L3" s="610"/>
    </row>
    <row r="4" spans="1:20" ht="20.100000000000001" customHeight="1" thickBot="1" x14ac:dyDescent="0.3">
      <c r="A4" s="79"/>
      <c r="B4" s="611"/>
      <c r="C4" s="612"/>
      <c r="D4" s="612"/>
      <c r="E4" s="612"/>
      <c r="F4" s="612"/>
      <c r="G4" s="612"/>
      <c r="H4" s="612"/>
      <c r="I4" s="612"/>
      <c r="J4" s="612"/>
      <c r="K4" s="612"/>
      <c r="L4" s="613"/>
    </row>
    <row r="5" spans="1:20" ht="20.100000000000001" customHeight="1" x14ac:dyDescent="0.25">
      <c r="A5" s="79"/>
      <c r="B5" s="3"/>
      <c r="L5" s="2"/>
    </row>
    <row r="6" spans="1:20" ht="20.100000000000001" customHeight="1" x14ac:dyDescent="0.25">
      <c r="A6" s="79"/>
      <c r="B6" s="3"/>
      <c r="D6" s="616" t="s">
        <v>217</v>
      </c>
      <c r="E6" s="616"/>
      <c r="F6" s="927" t="s">
        <v>2</v>
      </c>
      <c r="G6" s="928"/>
      <c r="H6" s="928"/>
      <c r="I6" s="928"/>
      <c r="J6" s="929"/>
      <c r="L6" s="2"/>
    </row>
    <row r="7" spans="1:20" ht="20.100000000000001" customHeight="1" x14ac:dyDescent="0.25">
      <c r="A7" s="79"/>
      <c r="B7" s="3"/>
      <c r="L7" s="2"/>
    </row>
    <row r="8" spans="1:20" ht="20.100000000000001" customHeight="1" x14ac:dyDescent="0.25">
      <c r="A8" s="79"/>
      <c r="B8" s="3"/>
      <c r="E8" s="934" t="s">
        <v>218</v>
      </c>
      <c r="F8" s="935"/>
      <c r="G8" s="935"/>
      <c r="H8" s="935"/>
      <c r="I8" s="935"/>
      <c r="J8" s="935"/>
      <c r="K8" s="935"/>
      <c r="L8" s="258"/>
      <c r="M8" s="178"/>
    </row>
    <row r="9" spans="1:20" ht="20.100000000000001" customHeight="1" x14ac:dyDescent="0.25">
      <c r="A9" s="79"/>
      <c r="B9" s="3"/>
      <c r="D9" s="177"/>
      <c r="E9" s="935"/>
      <c r="F9" s="935"/>
      <c r="G9" s="935"/>
      <c r="H9" s="935"/>
      <c r="I9" s="935"/>
      <c r="J9" s="935"/>
      <c r="K9" s="935"/>
      <c r="L9" s="258"/>
      <c r="M9" s="178"/>
    </row>
    <row r="10" spans="1:20" ht="20.100000000000001" customHeight="1" x14ac:dyDescent="0.25">
      <c r="A10" s="79"/>
      <c r="B10" s="3"/>
      <c r="E10" s="935"/>
      <c r="F10" s="935"/>
      <c r="G10" s="935"/>
      <c r="H10" s="935"/>
      <c r="I10" s="935"/>
      <c r="J10" s="935"/>
      <c r="K10" s="935"/>
      <c r="L10" s="258"/>
      <c r="M10" s="178"/>
      <c r="N10"/>
      <c r="O10"/>
      <c r="P10"/>
      <c r="Q10"/>
      <c r="R10"/>
      <c r="S10"/>
      <c r="T10"/>
    </row>
    <row r="11" spans="1:20" ht="20.100000000000001" customHeight="1" x14ac:dyDescent="0.25">
      <c r="A11" s="79"/>
      <c r="B11" s="3"/>
      <c r="E11" s="178"/>
      <c r="F11" s="178"/>
      <c r="G11" s="946" t="s">
        <v>179</v>
      </c>
      <c r="H11" s="946"/>
      <c r="I11" s="178"/>
      <c r="J11" s="931" t="s">
        <v>219</v>
      </c>
      <c r="K11" s="931"/>
      <c r="L11" s="258"/>
      <c r="M11" s="178"/>
      <c r="N11"/>
      <c r="O11"/>
      <c r="P11"/>
      <c r="Q11"/>
      <c r="R11"/>
      <c r="S11"/>
      <c r="T11"/>
    </row>
    <row r="12" spans="1:20" ht="20.100000000000001" customHeight="1" x14ac:dyDescent="0.25">
      <c r="A12" s="79"/>
      <c r="B12" s="3"/>
      <c r="G12" s="937"/>
      <c r="H12" s="938"/>
      <c r="J12" s="937"/>
      <c r="K12" s="938"/>
      <c r="L12" s="24"/>
      <c r="M12"/>
      <c r="N12"/>
      <c r="O12"/>
      <c r="P12"/>
      <c r="Q12"/>
      <c r="R12"/>
      <c r="S12"/>
      <c r="T12"/>
    </row>
    <row r="13" spans="1:20" ht="9.9499999999999993" customHeight="1" x14ac:dyDescent="0.25">
      <c r="A13" s="79"/>
      <c r="B13" s="3"/>
      <c r="G13" s="128"/>
      <c r="H13" s="128"/>
      <c r="J13" s="128"/>
      <c r="K13" s="128"/>
      <c r="L13" s="24"/>
      <c r="M13"/>
      <c r="N13"/>
      <c r="O13"/>
      <c r="P13"/>
      <c r="Q13"/>
      <c r="R13"/>
      <c r="S13"/>
      <c r="T13"/>
    </row>
    <row r="14" spans="1:20" ht="20.100000000000001" customHeight="1" x14ac:dyDescent="0.25">
      <c r="A14" s="79"/>
      <c r="B14" s="867" t="s">
        <v>220</v>
      </c>
      <c r="C14" s="805"/>
      <c r="D14" s="805"/>
      <c r="E14" s="805"/>
      <c r="F14" s="80" t="s">
        <v>221</v>
      </c>
      <c r="G14" s="932">
        <v>0</v>
      </c>
      <c r="H14" s="933"/>
      <c r="J14" s="932">
        <v>0</v>
      </c>
      <c r="K14" s="933"/>
      <c r="L14" s="24"/>
      <c r="M14"/>
      <c r="N14"/>
      <c r="O14"/>
      <c r="P14"/>
      <c r="Q14"/>
      <c r="R14"/>
      <c r="S14"/>
      <c r="T14"/>
    </row>
    <row r="15" spans="1:20" ht="20.100000000000001" customHeight="1" x14ac:dyDescent="0.25">
      <c r="A15" s="79"/>
      <c r="B15" s="3"/>
      <c r="C15" s="936" t="s">
        <v>2</v>
      </c>
      <c r="D15" s="936"/>
      <c r="E15" s="936"/>
      <c r="G15" s="930" t="s">
        <v>222</v>
      </c>
      <c r="H15" s="930"/>
      <c r="I15" s="930"/>
      <c r="J15" s="930"/>
      <c r="K15" s="930"/>
      <c r="L15" s="24"/>
      <c r="M15"/>
      <c r="N15"/>
      <c r="O15"/>
      <c r="P15"/>
      <c r="Q15"/>
      <c r="R15"/>
      <c r="S15"/>
      <c r="T15"/>
    </row>
    <row r="16" spans="1:20" ht="20.100000000000001" customHeight="1" x14ac:dyDescent="0.25">
      <c r="A16" s="79"/>
      <c r="B16" s="3"/>
      <c r="L16" s="24"/>
      <c r="M16"/>
      <c r="N16"/>
      <c r="O16"/>
      <c r="P16"/>
      <c r="Q16"/>
      <c r="R16"/>
      <c r="S16"/>
      <c r="T16"/>
    </row>
    <row r="17" spans="1:20" ht="20.100000000000001" customHeight="1" x14ac:dyDescent="0.25">
      <c r="A17" s="79"/>
      <c r="B17" s="836" t="s">
        <v>223</v>
      </c>
      <c r="C17" s="837"/>
      <c r="D17" s="837"/>
      <c r="E17" s="837"/>
      <c r="F17" s="180" t="s">
        <v>221</v>
      </c>
      <c r="G17" s="932">
        <v>0</v>
      </c>
      <c r="H17" s="933"/>
      <c r="J17" s="932">
        <v>0</v>
      </c>
      <c r="K17" s="933"/>
      <c r="L17" s="24"/>
      <c r="M17"/>
      <c r="N17"/>
      <c r="O17"/>
      <c r="P17"/>
      <c r="Q17"/>
      <c r="R17"/>
      <c r="S17"/>
      <c r="T17"/>
    </row>
    <row r="18" spans="1:20" ht="20.100000000000001" customHeight="1" x14ac:dyDescent="0.25">
      <c r="A18" s="79"/>
      <c r="B18" s="836"/>
      <c r="C18" s="837"/>
      <c r="D18" s="837"/>
      <c r="E18" s="837"/>
      <c r="F18" s="180"/>
      <c r="G18" s="128"/>
      <c r="H18" s="128"/>
      <c r="J18" s="128"/>
      <c r="K18" s="128"/>
      <c r="L18" s="24"/>
      <c r="M18"/>
      <c r="N18"/>
      <c r="O18"/>
      <c r="P18"/>
      <c r="Q18"/>
      <c r="R18"/>
      <c r="S18"/>
      <c r="T18"/>
    </row>
    <row r="19" spans="1:20" ht="20.25" customHeight="1" x14ac:dyDescent="0.25">
      <c r="A19" s="79"/>
      <c r="B19" s="836"/>
      <c r="C19" s="837"/>
      <c r="D19" s="837"/>
      <c r="E19" s="837"/>
      <c r="F19" s="181"/>
      <c r="G19" s="363"/>
      <c r="H19" s="363"/>
      <c r="I19" s="363"/>
      <c r="J19" s="363"/>
      <c r="K19" s="363"/>
      <c r="L19" s="24"/>
      <c r="M19"/>
      <c r="N19"/>
      <c r="O19"/>
      <c r="P19"/>
      <c r="Q19"/>
      <c r="R19"/>
      <c r="S19"/>
      <c r="T19"/>
    </row>
    <row r="20" spans="1:20" ht="20.100000000000001" customHeight="1" x14ac:dyDescent="0.25">
      <c r="A20" s="79"/>
      <c r="B20" s="867" t="s">
        <v>224</v>
      </c>
      <c r="C20" s="805"/>
      <c r="D20" s="805"/>
      <c r="E20" s="805"/>
      <c r="F20" s="80" t="s">
        <v>225</v>
      </c>
      <c r="G20" s="932">
        <v>0</v>
      </c>
      <c r="H20" s="933"/>
      <c r="J20" s="932">
        <v>0</v>
      </c>
      <c r="K20" s="933"/>
      <c r="L20" s="24"/>
      <c r="M20"/>
      <c r="N20"/>
      <c r="O20"/>
      <c r="P20"/>
      <c r="Q20"/>
      <c r="R20"/>
      <c r="S20"/>
      <c r="T20"/>
    </row>
    <row r="21" spans="1:20" ht="20.100000000000001" customHeight="1" x14ac:dyDescent="0.25">
      <c r="A21" s="79"/>
      <c r="B21" s="159"/>
      <c r="C21" s="942" t="s">
        <v>2</v>
      </c>
      <c r="D21" s="942"/>
      <c r="E21" s="942"/>
      <c r="G21" s="930" t="s">
        <v>226</v>
      </c>
      <c r="H21" s="930"/>
      <c r="I21" s="930"/>
      <c r="J21" s="930"/>
      <c r="K21" s="930"/>
      <c r="L21" s="24"/>
      <c r="M21"/>
      <c r="N21"/>
      <c r="O21"/>
      <c r="P21"/>
      <c r="Q21"/>
      <c r="R21"/>
      <c r="S21"/>
      <c r="T21"/>
    </row>
    <row r="22" spans="1:20" ht="20.100000000000001" customHeight="1" x14ac:dyDescent="0.25">
      <c r="A22" s="79"/>
      <c r="B22" s="867" t="s">
        <v>227</v>
      </c>
      <c r="C22" s="805"/>
      <c r="D22" s="805"/>
      <c r="E22" s="805"/>
      <c r="F22" s="182" t="s">
        <v>221</v>
      </c>
      <c r="G22" s="932">
        <v>0</v>
      </c>
      <c r="H22" s="933"/>
      <c r="J22" s="932">
        <v>0</v>
      </c>
      <c r="K22" s="933"/>
      <c r="L22" s="24"/>
      <c r="M22"/>
      <c r="N22"/>
      <c r="O22"/>
      <c r="P22"/>
      <c r="Q22"/>
      <c r="R22"/>
      <c r="S22"/>
      <c r="T22"/>
    </row>
    <row r="23" spans="1:20" ht="20.100000000000001" customHeight="1" x14ac:dyDescent="0.25">
      <c r="A23" s="79"/>
      <c r="B23" s="159"/>
      <c r="C23" s="942" t="s">
        <v>2</v>
      </c>
      <c r="D23" s="942"/>
      <c r="E23" s="942"/>
      <c r="L23" s="24"/>
      <c r="M23"/>
      <c r="N23"/>
      <c r="O23"/>
      <c r="P23"/>
      <c r="Q23"/>
      <c r="R23"/>
      <c r="S23"/>
      <c r="T23"/>
    </row>
    <row r="24" spans="1:20" ht="20.100000000000001" customHeight="1" x14ac:dyDescent="0.25">
      <c r="A24" s="79"/>
      <c r="B24" s="867" t="s">
        <v>228</v>
      </c>
      <c r="C24" s="805"/>
      <c r="D24" s="805"/>
      <c r="E24" s="805"/>
      <c r="F24" s="182" t="s">
        <v>221</v>
      </c>
      <c r="G24" s="932">
        <v>0</v>
      </c>
      <c r="H24" s="933"/>
      <c r="J24" s="932">
        <v>0</v>
      </c>
      <c r="K24" s="933"/>
      <c r="L24" s="24"/>
      <c r="M24"/>
      <c r="N24"/>
      <c r="O24"/>
      <c r="P24"/>
      <c r="Q24"/>
      <c r="R24"/>
      <c r="S24"/>
      <c r="T24"/>
    </row>
    <row r="25" spans="1:20" ht="20.100000000000001" customHeight="1" x14ac:dyDescent="0.25">
      <c r="A25" s="79"/>
      <c r="B25" s="159"/>
      <c r="C25" s="942" t="s">
        <v>2</v>
      </c>
      <c r="D25" s="942"/>
      <c r="E25" s="942"/>
      <c r="F25" s="80"/>
      <c r="L25" s="24"/>
      <c r="M25"/>
      <c r="N25"/>
      <c r="O25"/>
      <c r="P25"/>
      <c r="Q25"/>
      <c r="R25"/>
      <c r="S25"/>
      <c r="T25"/>
    </row>
    <row r="26" spans="1:20" ht="20.100000000000001" customHeight="1" x14ac:dyDescent="0.25">
      <c r="A26" s="79"/>
      <c r="B26" s="867" t="s">
        <v>229</v>
      </c>
      <c r="C26" s="805"/>
      <c r="D26" s="805"/>
      <c r="E26" s="805"/>
      <c r="F26" s="182" t="s">
        <v>221</v>
      </c>
      <c r="G26" s="932">
        <v>0</v>
      </c>
      <c r="H26" s="933"/>
      <c r="J26" s="932">
        <v>0</v>
      </c>
      <c r="K26" s="933"/>
      <c r="L26" s="24"/>
      <c r="M26"/>
      <c r="N26"/>
      <c r="O26"/>
      <c r="P26"/>
      <c r="Q26"/>
      <c r="R26"/>
      <c r="S26"/>
      <c r="T26"/>
    </row>
    <row r="27" spans="1:20" customFormat="1" ht="20.100000000000001" customHeight="1" thickBot="1" x14ac:dyDescent="0.3">
      <c r="B27" s="3"/>
      <c r="C27" s="942" t="s">
        <v>2</v>
      </c>
      <c r="D27" s="942"/>
      <c r="E27" s="942"/>
      <c r="F27" s="1"/>
      <c r="G27" s="1"/>
      <c r="H27" s="1"/>
      <c r="I27" s="1"/>
      <c r="J27" s="1"/>
      <c r="K27" s="1"/>
      <c r="L27" s="24"/>
    </row>
    <row r="28" spans="1:20" customFormat="1" ht="20.100000000000001" customHeight="1" thickBot="1" x14ac:dyDescent="0.3">
      <c r="B28" s="551"/>
      <c r="C28" s="190"/>
      <c r="D28" s="939" t="s">
        <v>561</v>
      </c>
      <c r="E28" s="939"/>
      <c r="F28" s="945"/>
      <c r="G28" s="940">
        <f>G14+G17+G20+G22+G24+G26</f>
        <v>0</v>
      </c>
      <c r="H28" s="941"/>
      <c r="I28" s="1"/>
      <c r="J28" s="940">
        <f>J14+J17+J20+J22+J24+J26</f>
        <v>0</v>
      </c>
      <c r="K28" s="941"/>
      <c r="L28" s="24"/>
    </row>
    <row r="29" spans="1:20" customFormat="1" ht="9.9499999999999993" customHeight="1" thickBot="1" x14ac:dyDescent="0.3">
      <c r="B29" s="3"/>
      <c r="C29" s="1"/>
      <c r="D29" s="1"/>
      <c r="E29" s="1"/>
      <c r="F29" s="1"/>
      <c r="G29" s="143"/>
      <c r="H29" s="143"/>
      <c r="I29" s="1"/>
      <c r="J29" s="143"/>
      <c r="K29" s="143"/>
      <c r="L29" s="24"/>
    </row>
    <row r="30" spans="1:20" customFormat="1" ht="20.100000000000001" customHeight="1" thickBot="1" x14ac:dyDescent="0.3">
      <c r="B30" s="3"/>
      <c r="C30" s="1"/>
      <c r="D30" s="939" t="s">
        <v>80</v>
      </c>
      <c r="E30" s="939"/>
      <c r="F30" s="945"/>
      <c r="G30" s="940">
        <f>G28/12</f>
        <v>0</v>
      </c>
      <c r="H30" s="941"/>
      <c r="I30" s="1"/>
      <c r="J30" s="940">
        <f>J28/12</f>
        <v>0</v>
      </c>
      <c r="K30" s="941"/>
      <c r="L30" s="24"/>
      <c r="M30" s="943" t="str">
        <f>IFERROR(IF(J28&lt;G28, "YTD Declining Income Indicated", ""), "")</f>
        <v/>
      </c>
      <c r="N30" s="944"/>
      <c r="O30" s="944"/>
      <c r="P30" s="944"/>
    </row>
    <row r="31" spans="1:20" customFormat="1" ht="9.9499999999999993" customHeight="1" thickBot="1" x14ac:dyDescent="0.3">
      <c r="B31" s="3"/>
      <c r="C31" s="1"/>
      <c r="D31" s="1"/>
      <c r="E31" s="1"/>
      <c r="F31" s="1"/>
      <c r="G31" s="143"/>
      <c r="H31" s="143"/>
      <c r="I31" s="1"/>
      <c r="J31" s="143"/>
      <c r="K31" s="143"/>
      <c r="L31" s="24"/>
    </row>
    <row r="32" spans="1:20" customFormat="1" ht="20.100000000000001" customHeight="1" thickBot="1" x14ac:dyDescent="0.3">
      <c r="B32" s="3"/>
      <c r="C32" s="1"/>
      <c r="D32" s="939" t="s">
        <v>203</v>
      </c>
      <c r="E32" s="939"/>
      <c r="F32" s="939"/>
      <c r="G32" s="940">
        <f>(G28+J28)/24</f>
        <v>0</v>
      </c>
      <c r="H32" s="941"/>
      <c r="I32" s="1"/>
      <c r="J32" s="143"/>
      <c r="K32" s="143"/>
      <c r="L32" s="24"/>
    </row>
    <row r="33" spans="1:12" customFormat="1" ht="9.9499999999999993" customHeight="1" x14ac:dyDescent="0.25">
      <c r="B33" s="3"/>
      <c r="C33" s="1"/>
      <c r="D33" s="1"/>
      <c r="E33" s="1"/>
      <c r="F33" s="1"/>
      <c r="G33" s="143"/>
      <c r="H33" s="143"/>
      <c r="I33" s="1"/>
      <c r="J33" s="143"/>
      <c r="K33" s="143"/>
      <c r="L33" s="24"/>
    </row>
    <row r="34" spans="1:12" ht="20.100000000000001" customHeight="1" x14ac:dyDescent="0.25">
      <c r="A34" s="3"/>
      <c r="B34" s="3"/>
      <c r="G34" s="617" t="s">
        <v>204</v>
      </c>
      <c r="H34" s="617"/>
      <c r="I34" s="617"/>
      <c r="J34" s="932">
        <v>0</v>
      </c>
      <c r="K34" s="933"/>
      <c r="L34" s="2"/>
    </row>
    <row r="35" spans="1:12" ht="9.9499999999999993" customHeight="1" thickBot="1" x14ac:dyDescent="0.3">
      <c r="A35" s="3"/>
      <c r="B35" s="3"/>
      <c r="L35" s="2"/>
    </row>
    <row r="36" spans="1:12" ht="20.100000000000001" customHeight="1" thickBot="1" x14ac:dyDescent="0.3">
      <c r="A36" s="3"/>
      <c r="B36" s="767" t="s">
        <v>98</v>
      </c>
      <c r="C36" s="768"/>
      <c r="D36" s="768"/>
      <c r="E36" s="768"/>
      <c r="F36" s="768"/>
      <c r="G36" s="768"/>
      <c r="H36" s="768"/>
      <c r="I36" s="768"/>
      <c r="J36" s="768"/>
      <c r="K36" s="768"/>
      <c r="L36" s="769"/>
    </row>
    <row r="37" spans="1:12" ht="20.100000000000001" customHeight="1" x14ac:dyDescent="0.25">
      <c r="A37" s="3"/>
      <c r="B37" s="918"/>
      <c r="C37" s="919"/>
      <c r="D37" s="919"/>
      <c r="E37" s="919"/>
      <c r="F37" s="919"/>
      <c r="G37" s="919"/>
      <c r="H37" s="919"/>
      <c r="I37" s="919"/>
      <c r="J37" s="919"/>
      <c r="K37" s="919"/>
      <c r="L37" s="920"/>
    </row>
    <row r="38" spans="1:12" ht="20.100000000000001" customHeight="1" x14ac:dyDescent="0.25">
      <c r="A38" s="3"/>
      <c r="B38" s="921"/>
      <c r="C38" s="922"/>
      <c r="D38" s="922"/>
      <c r="E38" s="922"/>
      <c r="F38" s="922"/>
      <c r="G38" s="922"/>
      <c r="H38" s="922"/>
      <c r="I38" s="922"/>
      <c r="J38" s="922"/>
      <c r="K38" s="922"/>
      <c r="L38" s="923"/>
    </row>
    <row r="39" spans="1:12" ht="20.100000000000001" customHeight="1" x14ac:dyDescent="0.25">
      <c r="A39" s="3"/>
      <c r="B39" s="921"/>
      <c r="C39" s="922"/>
      <c r="D39" s="922"/>
      <c r="E39" s="922"/>
      <c r="F39" s="922"/>
      <c r="G39" s="922"/>
      <c r="H39" s="922"/>
      <c r="I39" s="922"/>
      <c r="J39" s="922"/>
      <c r="K39" s="922"/>
      <c r="L39" s="923"/>
    </row>
    <row r="40" spans="1:12" ht="20.100000000000001" customHeight="1" x14ac:dyDescent="0.25">
      <c r="A40" s="3"/>
      <c r="B40" s="921"/>
      <c r="C40" s="922"/>
      <c r="D40" s="922"/>
      <c r="E40" s="922"/>
      <c r="F40" s="922"/>
      <c r="G40" s="922"/>
      <c r="H40" s="922"/>
      <c r="I40" s="922"/>
      <c r="J40" s="922"/>
      <c r="K40" s="922"/>
      <c r="L40" s="923"/>
    </row>
    <row r="41" spans="1:12" ht="20.100000000000001" customHeight="1" thickBot="1" x14ac:dyDescent="0.3">
      <c r="A41" s="3"/>
      <c r="B41" s="924"/>
      <c r="C41" s="925"/>
      <c r="D41" s="925"/>
      <c r="E41" s="925"/>
      <c r="F41" s="925"/>
      <c r="G41" s="925"/>
      <c r="H41" s="925"/>
      <c r="I41" s="925"/>
      <c r="J41" s="925"/>
      <c r="K41" s="925"/>
      <c r="L41" s="926"/>
    </row>
    <row r="42" spans="1:12" ht="20.100000000000001" customHeight="1" x14ac:dyDescent="0.25">
      <c r="B42" s="257"/>
      <c r="C42" s="257"/>
      <c r="D42" s="257"/>
      <c r="E42" s="257"/>
      <c r="F42" s="257"/>
      <c r="G42" s="257"/>
      <c r="H42" s="257"/>
      <c r="I42" s="257"/>
      <c r="J42" s="257"/>
      <c r="K42" s="257"/>
    </row>
    <row r="43" spans="1:12" ht="20.100000000000001" customHeight="1" x14ac:dyDescent="0.25">
      <c r="B43" s="257"/>
      <c r="C43" s="257"/>
      <c r="D43" s="257"/>
      <c r="E43" s="257"/>
      <c r="F43" s="257"/>
      <c r="G43" s="257"/>
      <c r="H43" s="257"/>
      <c r="I43" s="257"/>
      <c r="J43" s="257"/>
      <c r="K43" s="257"/>
    </row>
    <row r="44" spans="1:12" ht="20.100000000000001" customHeight="1" x14ac:dyDescent="0.25">
      <c r="B44" s="257"/>
      <c r="C44" s="257"/>
      <c r="D44" s="257"/>
      <c r="E44" s="257"/>
      <c r="F44" s="257"/>
      <c r="G44" s="257"/>
      <c r="H44" s="257"/>
      <c r="I44" s="257"/>
      <c r="J44" s="257"/>
      <c r="K44" s="257"/>
    </row>
    <row r="45" spans="1:12" ht="20.100000000000001" customHeight="1" x14ac:dyDescent="0.25">
      <c r="B45" s="257"/>
      <c r="C45" s="257"/>
      <c r="D45" s="257"/>
      <c r="E45" s="257"/>
      <c r="F45" s="257"/>
      <c r="G45" s="257"/>
      <c r="H45" s="257"/>
      <c r="I45" s="257"/>
      <c r="J45" s="257"/>
      <c r="K45" s="257"/>
    </row>
    <row r="46" spans="1:12" ht="15" x14ac:dyDescent="0.25">
      <c r="B46"/>
      <c r="C46"/>
      <c r="D46"/>
      <c r="E46"/>
      <c r="F46"/>
      <c r="G46"/>
      <c r="H46"/>
      <c r="I46"/>
      <c r="J46" s="17"/>
    </row>
    <row r="47" spans="1:12" ht="15" x14ac:dyDescent="0.25">
      <c r="A47" s="18"/>
      <c r="B47"/>
      <c r="C47"/>
      <c r="D47"/>
      <c r="E47"/>
      <c r="F47"/>
      <c r="G47"/>
      <c r="H47"/>
      <c r="I47"/>
    </row>
    <row r="48" spans="1:12" ht="15" x14ac:dyDescent="0.25">
      <c r="A48" s="3"/>
      <c r="B48"/>
      <c r="C48"/>
      <c r="D48"/>
      <c r="E48"/>
      <c r="F48"/>
      <c r="G48"/>
      <c r="H48"/>
      <c r="I48"/>
    </row>
    <row r="49" spans="1:10" ht="15" x14ac:dyDescent="0.25">
      <c r="A49" s="3"/>
      <c r="B49"/>
      <c r="C49"/>
      <c r="D49"/>
      <c r="E49"/>
      <c r="F49"/>
      <c r="G49"/>
      <c r="H49"/>
      <c r="I49"/>
    </row>
    <row r="50" spans="1:10" ht="15" x14ac:dyDescent="0.25">
      <c r="A50" s="3"/>
      <c r="B50"/>
      <c r="C50"/>
      <c r="D50"/>
      <c r="E50"/>
      <c r="F50"/>
      <c r="G50"/>
      <c r="H50"/>
      <c r="I50"/>
    </row>
    <row r="51" spans="1:10" ht="15" x14ac:dyDescent="0.25">
      <c r="A51" s="3"/>
      <c r="B51"/>
      <c r="C51"/>
      <c r="D51"/>
      <c r="E51"/>
      <c r="F51"/>
      <c r="G51"/>
      <c r="H51"/>
      <c r="I51"/>
    </row>
    <row r="52" spans="1:10" ht="15" x14ac:dyDescent="0.25">
      <c r="A52" s="79"/>
      <c r="B52"/>
      <c r="C52"/>
      <c r="D52"/>
      <c r="E52"/>
      <c r="F52"/>
      <c r="G52"/>
      <c r="H52"/>
      <c r="I52"/>
      <c r="J52" s="17"/>
    </row>
    <row r="53" spans="1:10" ht="15" x14ac:dyDescent="0.25">
      <c r="A53" s="79"/>
      <c r="B53"/>
      <c r="C53"/>
      <c r="D53"/>
      <c r="E53"/>
      <c r="F53"/>
      <c r="G53"/>
      <c r="H53"/>
      <c r="I53"/>
      <c r="J53" s="17"/>
    </row>
    <row r="54" spans="1:10" ht="15" x14ac:dyDescent="0.25">
      <c r="A54" s="79"/>
      <c r="B54"/>
      <c r="C54"/>
      <c r="D54"/>
      <c r="E54"/>
      <c r="F54"/>
      <c r="G54"/>
      <c r="H54"/>
      <c r="I54"/>
      <c r="J54" s="17"/>
    </row>
    <row r="55" spans="1:10" ht="15" x14ac:dyDescent="0.25">
      <c r="A55" s="79"/>
      <c r="B55"/>
      <c r="C55"/>
      <c r="D55"/>
      <c r="E55"/>
      <c r="F55"/>
      <c r="G55"/>
      <c r="H55"/>
      <c r="I55"/>
      <c r="J55" s="17"/>
    </row>
    <row r="56" spans="1:10" ht="15" x14ac:dyDescent="0.25">
      <c r="A56" s="79"/>
      <c r="B56"/>
      <c r="C56"/>
      <c r="D56"/>
      <c r="E56"/>
      <c r="F56"/>
      <c r="G56"/>
      <c r="H56"/>
      <c r="I56"/>
      <c r="J56" s="17"/>
    </row>
    <row r="57" spans="1:10" ht="15" x14ac:dyDescent="0.25">
      <c r="A57" s="79"/>
      <c r="B57"/>
      <c r="C57"/>
      <c r="D57"/>
      <c r="E57"/>
      <c r="F57"/>
      <c r="G57"/>
      <c r="H57"/>
      <c r="I57"/>
      <c r="J57" s="17"/>
    </row>
    <row r="58" spans="1:10" ht="15" x14ac:dyDescent="0.25">
      <c r="A58" s="79"/>
      <c r="B58"/>
      <c r="C58"/>
      <c r="D58"/>
      <c r="E58"/>
      <c r="F58"/>
      <c r="G58"/>
      <c r="H58"/>
      <c r="I58"/>
      <c r="J58" s="17"/>
    </row>
    <row r="59" spans="1:10" ht="15" x14ac:dyDescent="0.25">
      <c r="A59" s="79"/>
      <c r="B59"/>
      <c r="C59"/>
      <c r="D59"/>
      <c r="E59"/>
      <c r="F59"/>
      <c r="G59"/>
      <c r="H59"/>
      <c r="I59"/>
      <c r="J59" s="17"/>
    </row>
    <row r="60" spans="1:10" ht="15" x14ac:dyDescent="0.25">
      <c r="A60" s="79"/>
      <c r="B60"/>
      <c r="C60"/>
      <c r="D60"/>
      <c r="E60"/>
      <c r="F60"/>
      <c r="G60"/>
      <c r="H60"/>
      <c r="I60"/>
    </row>
    <row r="61" spans="1:10" ht="15" x14ac:dyDescent="0.25">
      <c r="A61" s="79"/>
      <c r="B61"/>
      <c r="C61"/>
      <c r="D61"/>
      <c r="E61"/>
      <c r="F61"/>
      <c r="G61"/>
      <c r="H61"/>
      <c r="I61"/>
      <c r="J61" s="17"/>
    </row>
    <row r="62" spans="1:10" ht="15" x14ac:dyDescent="0.25">
      <c r="A62" s="79"/>
      <c r="B62"/>
      <c r="C62"/>
      <c r="D62"/>
      <c r="E62"/>
      <c r="F62"/>
      <c r="G62"/>
      <c r="H62"/>
      <c r="I62"/>
      <c r="J62" s="17"/>
    </row>
    <row r="63" spans="1:10" ht="15" x14ac:dyDescent="0.25">
      <c r="A63" s="79"/>
      <c r="B63"/>
      <c r="C63"/>
      <c r="D63"/>
      <c r="E63"/>
      <c r="F63"/>
      <c r="G63"/>
      <c r="H63"/>
      <c r="I63"/>
      <c r="J63" s="17"/>
    </row>
    <row r="64" spans="1:10" ht="15" x14ac:dyDescent="0.25">
      <c r="A64" s="79"/>
      <c r="B64"/>
      <c r="C64"/>
      <c r="D64"/>
      <c r="E64"/>
      <c r="F64"/>
      <c r="G64"/>
      <c r="H64"/>
      <c r="I64"/>
      <c r="J64" s="17"/>
    </row>
    <row r="65" spans="1:10" ht="15" x14ac:dyDescent="0.25">
      <c r="A65" s="79"/>
      <c r="B65"/>
      <c r="C65"/>
      <c r="D65"/>
      <c r="E65"/>
      <c r="F65"/>
      <c r="G65"/>
      <c r="H65"/>
      <c r="I65"/>
      <c r="J65" s="17"/>
    </row>
    <row r="66" spans="1:10" ht="15" x14ac:dyDescent="0.25">
      <c r="A66" s="3"/>
      <c r="B66"/>
      <c r="C66"/>
      <c r="D66"/>
      <c r="E66"/>
      <c r="F66"/>
      <c r="G66"/>
      <c r="H66"/>
      <c r="I66"/>
    </row>
    <row r="67" spans="1:10" ht="15" x14ac:dyDescent="0.25">
      <c r="A67" s="79"/>
      <c r="B67"/>
      <c r="C67"/>
      <c r="D67"/>
      <c r="E67"/>
      <c r="F67"/>
      <c r="G67"/>
      <c r="H67"/>
      <c r="I67"/>
      <c r="J67" s="17"/>
    </row>
    <row r="68" spans="1:10" ht="15" x14ac:dyDescent="0.25">
      <c r="A68" s="79"/>
      <c r="B68"/>
      <c r="C68"/>
      <c r="D68"/>
      <c r="E68"/>
      <c r="F68"/>
      <c r="G68"/>
      <c r="H68"/>
      <c r="I68"/>
    </row>
    <row r="69" spans="1:10" ht="15" x14ac:dyDescent="0.25">
      <c r="A69" s="79"/>
      <c r="B69"/>
      <c r="C69"/>
      <c r="D69"/>
      <c r="E69"/>
      <c r="F69"/>
      <c r="G69"/>
      <c r="H69"/>
      <c r="I69"/>
      <c r="J69" s="17"/>
    </row>
    <row r="70" spans="1:10" ht="15" x14ac:dyDescent="0.25">
      <c r="A70" s="79"/>
      <c r="B70"/>
      <c r="C70"/>
      <c r="D70"/>
      <c r="E70"/>
      <c r="F70"/>
      <c r="G70"/>
      <c r="H70"/>
      <c r="I70"/>
      <c r="J70" s="17"/>
    </row>
    <row r="71" spans="1:10" ht="15" x14ac:dyDescent="0.25">
      <c r="A71" s="79"/>
      <c r="B71"/>
      <c r="C71"/>
      <c r="D71"/>
      <c r="E71"/>
      <c r="F71"/>
      <c r="G71"/>
      <c r="H71"/>
      <c r="I71"/>
      <c r="J71" s="17"/>
    </row>
    <row r="72" spans="1:10" ht="15" x14ac:dyDescent="0.25">
      <c r="A72" s="79"/>
      <c r="B72"/>
      <c r="C72"/>
      <c r="D72"/>
      <c r="E72"/>
      <c r="F72"/>
      <c r="G72"/>
      <c r="H72"/>
      <c r="I72"/>
      <c r="J72" s="17"/>
    </row>
    <row r="73" spans="1:10" ht="15" x14ac:dyDescent="0.25">
      <c r="A73" s="79"/>
      <c r="B73"/>
      <c r="C73"/>
      <c r="D73"/>
      <c r="E73"/>
      <c r="F73"/>
      <c r="G73"/>
      <c r="H73"/>
      <c r="I73"/>
      <c r="J73" s="17"/>
    </row>
    <row r="74" spans="1:10" ht="15" x14ac:dyDescent="0.25">
      <c r="A74" s="3"/>
      <c r="B74"/>
      <c r="C74"/>
      <c r="D74"/>
      <c r="E74"/>
      <c r="F74"/>
      <c r="G74"/>
      <c r="H74"/>
      <c r="I74"/>
    </row>
    <row r="75" spans="1:10" customFormat="1" ht="15" x14ac:dyDescent="0.25"/>
    <row r="76" spans="1:10" customFormat="1" ht="15" x14ac:dyDescent="0.25"/>
    <row r="77" spans="1:10" ht="15" x14ac:dyDescent="0.25">
      <c r="A77" s="6"/>
      <c r="B77"/>
      <c r="C77"/>
      <c r="D77"/>
      <c r="E77"/>
      <c r="F77"/>
      <c r="G77"/>
      <c r="H77"/>
      <c r="I77"/>
      <c r="J77" s="6"/>
    </row>
    <row r="78" spans="1:10" ht="15" x14ac:dyDescent="0.25">
      <c r="B78"/>
      <c r="C78"/>
      <c r="D78"/>
      <c r="E78"/>
      <c r="F78"/>
      <c r="G78"/>
      <c r="H78"/>
      <c r="I78"/>
    </row>
    <row r="79" spans="1:10" ht="15" x14ac:dyDescent="0.25">
      <c r="A79" s="3"/>
      <c r="B79"/>
      <c r="C79"/>
      <c r="D79"/>
      <c r="E79"/>
      <c r="F79"/>
      <c r="G79"/>
      <c r="H79"/>
      <c r="I79"/>
    </row>
    <row r="80" spans="1:10" ht="15" x14ac:dyDescent="0.25">
      <c r="A80" s="3"/>
      <c r="B80"/>
      <c r="C80"/>
      <c r="D80"/>
      <c r="E80"/>
      <c r="F80"/>
      <c r="G80"/>
      <c r="H80"/>
      <c r="I80"/>
    </row>
    <row r="81" spans="1:9" ht="15" x14ac:dyDescent="0.25">
      <c r="A81" s="3"/>
      <c r="B81"/>
      <c r="C81"/>
      <c r="D81"/>
      <c r="E81"/>
      <c r="F81"/>
      <c r="G81"/>
      <c r="H81"/>
      <c r="I81"/>
    </row>
    <row r="82" spans="1:9" ht="15" x14ac:dyDescent="0.25">
      <c r="A82" s="3"/>
      <c r="B82"/>
      <c r="C82"/>
      <c r="D82"/>
      <c r="E82"/>
      <c r="F82"/>
      <c r="G82"/>
      <c r="H82"/>
      <c r="I82"/>
    </row>
    <row r="83" spans="1:9" ht="15" x14ac:dyDescent="0.25">
      <c r="A83" s="3"/>
      <c r="B83"/>
      <c r="C83"/>
      <c r="D83"/>
      <c r="E83"/>
      <c r="F83"/>
      <c r="G83"/>
      <c r="H83"/>
      <c r="I83"/>
    </row>
    <row r="84" spans="1:9" ht="15" x14ac:dyDescent="0.25">
      <c r="A84" s="3"/>
      <c r="B84"/>
      <c r="C84"/>
      <c r="D84"/>
      <c r="E84"/>
      <c r="F84"/>
      <c r="G84"/>
      <c r="H84"/>
      <c r="I84"/>
    </row>
    <row r="85" spans="1:9" ht="15" x14ac:dyDescent="0.25">
      <c r="A85" s="3"/>
      <c r="B85"/>
      <c r="C85"/>
      <c r="D85"/>
      <c r="E85"/>
      <c r="F85"/>
      <c r="G85"/>
      <c r="H85"/>
      <c r="I85"/>
    </row>
  </sheetData>
  <sheetProtection algorithmName="SHA-512" hashValue="SfRwlxztl4zGRKEF5LhhgG2Jh3jz50kZ84DcvdfuJ0wro/6JKfE9bynCjUOw6J6LK4RWQmBagEl4JN6xHqy4eg==" saltValue="94tXfI05Mn7IzQrtVs3RaA==" spinCount="100000" sheet="1" objects="1" scenarios="1" selectLockedCells="1"/>
  <mergeCells count="47">
    <mergeCell ref="J1:L1"/>
    <mergeCell ref="M30:P30"/>
    <mergeCell ref="D30:F30"/>
    <mergeCell ref="D28:F28"/>
    <mergeCell ref="C27:E27"/>
    <mergeCell ref="G11:H11"/>
    <mergeCell ref="C21:E21"/>
    <mergeCell ref="C23:E23"/>
    <mergeCell ref="B22:E22"/>
    <mergeCell ref="J17:K17"/>
    <mergeCell ref="G12:H12"/>
    <mergeCell ref="B17:E19"/>
    <mergeCell ref="J20:K20"/>
    <mergeCell ref="B20:E20"/>
    <mergeCell ref="J22:K22"/>
    <mergeCell ref="G22:H22"/>
    <mergeCell ref="G34:I34"/>
    <mergeCell ref="G30:H30"/>
    <mergeCell ref="J30:K30"/>
    <mergeCell ref="G32:H32"/>
    <mergeCell ref="J34:K34"/>
    <mergeCell ref="D32:F32"/>
    <mergeCell ref="J28:K28"/>
    <mergeCell ref="G28:H28"/>
    <mergeCell ref="J24:K24"/>
    <mergeCell ref="B26:E26"/>
    <mergeCell ref="G26:H26"/>
    <mergeCell ref="C25:E25"/>
    <mergeCell ref="J26:K26"/>
    <mergeCell ref="B24:E24"/>
    <mergeCell ref="G24:H24"/>
    <mergeCell ref="B37:L41"/>
    <mergeCell ref="B2:L4"/>
    <mergeCell ref="B36:L36"/>
    <mergeCell ref="F6:J6"/>
    <mergeCell ref="D6:E6"/>
    <mergeCell ref="G21:K21"/>
    <mergeCell ref="J11:K11"/>
    <mergeCell ref="G17:H17"/>
    <mergeCell ref="E8:K10"/>
    <mergeCell ref="B14:E14"/>
    <mergeCell ref="G14:H14"/>
    <mergeCell ref="J14:K14"/>
    <mergeCell ref="G15:K15"/>
    <mergeCell ref="C15:E15"/>
    <mergeCell ref="G20:H20"/>
    <mergeCell ref="J12:K12"/>
  </mergeCells>
  <conditionalFormatting sqref="J30:K30">
    <cfRule type="expression" dxfId="122" priority="1">
      <formula>$J$28&lt;$G$28</formula>
    </cfRule>
  </conditionalFormatting>
  <pageMargins left="0.9" right="0.7" top="1" bottom="0.5" header="0.3" footer="0.3"/>
  <pageSetup scale="88"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sheetPr>
  <dimension ref="B2:X13"/>
  <sheetViews>
    <sheetView showGridLines="0" showRowColHeaders="0" showWhiteSpace="0" zoomScaleNormal="100" workbookViewId="0">
      <selection activeCell="L8" sqref="L8"/>
    </sheetView>
  </sheetViews>
  <sheetFormatPr defaultRowHeight="15" x14ac:dyDescent="0.25"/>
  <cols>
    <col min="1" max="1" width="3.28515625" customWidth="1"/>
    <col min="13" max="13" width="3.5703125" customWidth="1"/>
    <col min="24" max="24" width="16" customWidth="1"/>
  </cols>
  <sheetData>
    <row r="2" spans="2:24" ht="18.75" customHeight="1" x14ac:dyDescent="0.3">
      <c r="B2" s="947" t="s">
        <v>483</v>
      </c>
      <c r="C2" s="947"/>
      <c r="D2" s="947"/>
      <c r="E2" s="947"/>
      <c r="F2" s="947"/>
      <c r="G2" s="947"/>
      <c r="H2" s="947"/>
      <c r="I2" s="947"/>
      <c r="J2" s="947"/>
      <c r="K2" s="947"/>
      <c r="L2" s="947"/>
      <c r="N2" s="947" t="s">
        <v>484</v>
      </c>
      <c r="O2" s="947"/>
      <c r="P2" s="947"/>
      <c r="Q2" s="947"/>
      <c r="R2" s="947"/>
      <c r="S2" s="947"/>
      <c r="T2" s="947"/>
      <c r="U2" s="947"/>
      <c r="V2" s="947"/>
      <c r="W2" s="947"/>
      <c r="X2" s="947"/>
    </row>
    <row r="7" spans="2:24" x14ac:dyDescent="0.25">
      <c r="N7" s="76"/>
    </row>
    <row r="13" spans="2:24" x14ac:dyDescent="0.25">
      <c r="O13" s="76"/>
    </row>
  </sheetData>
  <sheetProtection algorithmName="SHA-512" hashValue="6ciimZdVcH+POBH8Vojmxn5UGOhfeOqo42UbbpmUL5t/NwVR4XhxnvQSpBg+VzHP2L/BGM9SXpy1b7i+u5dxzg==" saltValue="DhK2o4d8D30QgpwL3qathA==" spinCount="100000" sheet="1" objects="1" scenarios="1"/>
  <mergeCells count="2">
    <mergeCell ref="B2:L2"/>
    <mergeCell ref="N2:X2"/>
  </mergeCells>
  <hyperlinks>
    <hyperlink ref="B2:L2" r:id="rId1" display="B3-3.2-01 Underwriting Factors and Documentation for a Self Employed Borrower (12/13/2023)" xr:uid="{7D9B3024-C2BD-4FB3-A4E2-ED5F0CA2FCF8}"/>
    <hyperlink ref="N2:X2" r:id="rId2" display="B3-3.1-06 Requirements and Uses of IRS IVES Request for Transcript of Tax Return Form 4506-C (3/6/2024)" xr:uid="{BBD672DA-0DA4-4744-BDC0-6DB8C609B647}"/>
  </hyperlinks>
  <pageMargins left="0.7" right="0.7" top="0.75" bottom="0.75" header="0.3" footer="0.3"/>
  <pageSetup scale="67" orientation="portrait" horizontalDpi="200" verticalDpi="200" r:id="rId3"/>
  <rowBreaks count="2" manualBreakCount="2">
    <brk id="51" max="16383" man="1"/>
    <brk id="123" max="16383" man="1"/>
  </rowBreaks>
  <colBreaks count="1" manualBreakCount="1">
    <brk id="12" max="1048575" man="1"/>
  </colBreaks>
  <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4" tint="0.39997558519241921"/>
    <pageSetUpPr fitToPage="1"/>
  </sheetPr>
  <dimension ref="B1:X264"/>
  <sheetViews>
    <sheetView showGridLines="0" showRowColHeaders="0" zoomScaleNormal="100" workbookViewId="0">
      <selection activeCell="H1" sqref="H1:I1"/>
    </sheetView>
  </sheetViews>
  <sheetFormatPr defaultColWidth="10.7109375" defaultRowHeight="13.5" customHeight="1" x14ac:dyDescent="0.25"/>
  <cols>
    <col min="1" max="1" width="3.7109375" style="1" customWidth="1"/>
    <col min="2" max="6" width="10.7109375" style="1" customWidth="1"/>
    <col min="7" max="7" width="15.7109375" style="1" customWidth="1"/>
    <col min="8" max="8" width="18.7109375" style="1" customWidth="1"/>
    <col min="9" max="9" width="15.7109375" style="1" customWidth="1"/>
    <col min="10" max="10" width="9.5703125" customWidth="1"/>
    <col min="11" max="16384" width="10.7109375" style="1"/>
  </cols>
  <sheetData>
    <row r="1" spans="2:24" ht="20.100000000000001" customHeight="1" thickBot="1" x14ac:dyDescent="0.3">
      <c r="B1" s="69"/>
      <c r="C1" s="69"/>
      <c r="D1" s="69"/>
      <c r="E1" s="69"/>
      <c r="F1" s="69"/>
      <c r="G1" s="69"/>
      <c r="H1" s="948" t="s">
        <v>609</v>
      </c>
      <c r="I1" s="948"/>
    </row>
    <row r="2" spans="2:24" ht="20.100000000000001" customHeight="1" x14ac:dyDescent="0.25">
      <c r="B2" s="605" t="s">
        <v>230</v>
      </c>
      <c r="C2" s="606"/>
      <c r="D2" s="606"/>
      <c r="E2" s="606"/>
      <c r="F2" s="606"/>
      <c r="G2" s="606"/>
      <c r="H2" s="606"/>
      <c r="I2" s="607"/>
    </row>
    <row r="3" spans="2:24" ht="20.100000000000001" customHeight="1" x14ac:dyDescent="0.25">
      <c r="B3" s="608"/>
      <c r="C3" s="609"/>
      <c r="D3" s="609"/>
      <c r="E3" s="609"/>
      <c r="F3" s="609"/>
      <c r="G3" s="609"/>
      <c r="H3" s="609"/>
      <c r="I3" s="610"/>
    </row>
    <row r="4" spans="2:24" ht="20.100000000000001" customHeight="1" thickBot="1" x14ac:dyDescent="0.3">
      <c r="B4" s="611"/>
      <c r="C4" s="612"/>
      <c r="D4" s="612"/>
      <c r="E4" s="612"/>
      <c r="F4" s="612"/>
      <c r="G4" s="612"/>
      <c r="H4" s="612"/>
      <c r="I4" s="613"/>
    </row>
    <row r="5" spans="2:24" ht="9.9499999999999993" customHeight="1" x14ac:dyDescent="0.25">
      <c r="B5" s="3"/>
      <c r="I5" s="2"/>
    </row>
    <row r="6" spans="2:24" ht="20.100000000000001" customHeight="1" x14ac:dyDescent="0.25">
      <c r="B6" s="3"/>
      <c r="C6" s="588" t="s">
        <v>1</v>
      </c>
      <c r="D6" s="588"/>
      <c r="E6" s="910"/>
      <c r="F6" s="911"/>
      <c r="G6" s="911"/>
      <c r="H6" s="912"/>
      <c r="I6" s="2"/>
      <c r="K6" s="22"/>
    </row>
    <row r="7" spans="2:24" ht="9.9499999999999993" customHeight="1" x14ac:dyDescent="0.25">
      <c r="B7" s="3"/>
      <c r="I7" s="2"/>
      <c r="K7"/>
      <c r="L7"/>
      <c r="M7"/>
      <c r="N7"/>
      <c r="O7"/>
      <c r="P7"/>
      <c r="Q7"/>
      <c r="R7"/>
      <c r="S7"/>
      <c r="T7"/>
      <c r="U7"/>
    </row>
    <row r="8" spans="2:24" ht="20.100000000000001" customHeight="1" x14ac:dyDescent="0.25">
      <c r="B8" s="81"/>
      <c r="C8" s="588" t="s">
        <v>231</v>
      </c>
      <c r="D8" s="588"/>
      <c r="E8" s="957"/>
      <c r="F8" s="958"/>
      <c r="G8" s="958"/>
      <c r="H8" s="959"/>
      <c r="I8" s="35"/>
      <c r="K8"/>
      <c r="L8"/>
      <c r="M8"/>
      <c r="N8"/>
      <c r="O8"/>
      <c r="P8"/>
      <c r="Q8"/>
      <c r="R8"/>
      <c r="S8"/>
      <c r="T8"/>
      <c r="U8"/>
    </row>
    <row r="9" spans="2:24" ht="20.100000000000001" customHeight="1" x14ac:dyDescent="0.25">
      <c r="B9" s="960" t="s">
        <v>487</v>
      </c>
      <c r="C9" s="961"/>
      <c r="D9" s="961"/>
      <c r="E9" s="961"/>
      <c r="F9" s="961"/>
      <c r="G9" s="94"/>
      <c r="H9" s="75"/>
      <c r="I9" s="2"/>
      <c r="J9" s="949" t="s">
        <v>485</v>
      </c>
      <c r="K9" s="950"/>
      <c r="L9" s="950"/>
      <c r="M9" s="950"/>
      <c r="N9" s="950"/>
      <c r="O9" s="950"/>
      <c r="P9" s="950"/>
      <c r="Q9" s="950"/>
      <c r="R9" s="950"/>
      <c r="S9"/>
      <c r="T9"/>
      <c r="U9"/>
    </row>
    <row r="10" spans="2:24" ht="20.100000000000001" customHeight="1" x14ac:dyDescent="0.25">
      <c r="B10" s="960"/>
      <c r="C10" s="961"/>
      <c r="D10" s="961"/>
      <c r="E10" s="961"/>
      <c r="F10" s="961"/>
      <c r="G10" s="505"/>
      <c r="H10" s="402" t="s">
        <v>232</v>
      </c>
      <c r="I10" s="552"/>
      <c r="K10"/>
      <c r="L10"/>
      <c r="M10"/>
      <c r="N10"/>
      <c r="O10"/>
      <c r="P10"/>
      <c r="Q10"/>
      <c r="R10"/>
      <c r="S10"/>
      <c r="T10"/>
      <c r="U10"/>
    </row>
    <row r="11" spans="2:24" ht="9.9499999999999993" customHeight="1" x14ac:dyDescent="0.25">
      <c r="B11" s="960"/>
      <c r="C11" s="961"/>
      <c r="D11" s="961"/>
      <c r="E11" s="961"/>
      <c r="F11" s="961"/>
      <c r="G11" s="17"/>
      <c r="H11" s="17"/>
      <c r="I11" s="19"/>
      <c r="K11"/>
      <c r="L11"/>
      <c r="M11"/>
      <c r="N11"/>
      <c r="O11"/>
      <c r="P11"/>
      <c r="Q11"/>
      <c r="R11"/>
      <c r="S11"/>
      <c r="T11"/>
      <c r="U11"/>
    </row>
    <row r="12" spans="2:24" ht="20.100000000000001" customHeight="1" x14ac:dyDescent="0.25">
      <c r="B12" s="867" t="s">
        <v>233</v>
      </c>
      <c r="C12" s="805"/>
      <c r="D12" s="805"/>
      <c r="E12" s="805"/>
      <c r="F12" s="953"/>
      <c r="G12" s="44"/>
      <c r="H12" s="259" t="s">
        <v>234</v>
      </c>
      <c r="I12" s="99"/>
      <c r="K12"/>
      <c r="L12"/>
      <c r="M12"/>
      <c r="N12"/>
      <c r="O12"/>
      <c r="P12"/>
      <c r="Q12"/>
      <c r="R12"/>
      <c r="S12"/>
      <c r="T12"/>
      <c r="U12"/>
    </row>
    <row r="13" spans="2:24" ht="20.100000000000001" customHeight="1" x14ac:dyDescent="0.25">
      <c r="B13" s="867" t="s">
        <v>235</v>
      </c>
      <c r="C13" s="805"/>
      <c r="D13" s="805"/>
      <c r="E13" s="805"/>
      <c r="F13" s="953"/>
      <c r="G13" s="44">
        <v>0</v>
      </c>
      <c r="H13" s="259" t="s">
        <v>234</v>
      </c>
      <c r="I13" s="99">
        <v>0</v>
      </c>
      <c r="K13"/>
      <c r="L13"/>
      <c r="M13"/>
      <c r="N13"/>
      <c r="O13"/>
      <c r="P13"/>
      <c r="Q13"/>
      <c r="R13"/>
      <c r="S13"/>
      <c r="T13"/>
      <c r="U13"/>
    </row>
    <row r="14" spans="2:24" ht="20.100000000000001" customHeight="1" x14ac:dyDescent="0.25">
      <c r="B14" s="867" t="s">
        <v>236</v>
      </c>
      <c r="C14" s="805"/>
      <c r="D14" s="805"/>
      <c r="E14" s="805"/>
      <c r="F14" s="953"/>
      <c r="G14" s="44">
        <v>0</v>
      </c>
      <c r="H14" s="260" t="s">
        <v>237</v>
      </c>
      <c r="I14" s="99">
        <v>0</v>
      </c>
      <c r="K14"/>
      <c r="L14"/>
      <c r="M14"/>
      <c r="N14"/>
      <c r="O14"/>
      <c r="P14"/>
      <c r="Q14"/>
      <c r="R14"/>
      <c r="S14"/>
      <c r="T14"/>
      <c r="U14"/>
      <c r="V14"/>
      <c r="W14"/>
    </row>
    <row r="15" spans="2:24" ht="9.9499999999999993" customHeight="1" thickBot="1" x14ac:dyDescent="0.3">
      <c r="B15" s="152"/>
      <c r="C15" s="121"/>
      <c r="D15" s="101"/>
      <c r="E15" s="101"/>
      <c r="F15" s="101"/>
      <c r="G15" s="17"/>
      <c r="H15" s="17"/>
      <c r="I15" s="19"/>
      <c r="K15"/>
      <c r="L15"/>
      <c r="M15"/>
      <c r="N15"/>
      <c r="O15"/>
      <c r="P15"/>
      <c r="Q15"/>
      <c r="R15"/>
      <c r="S15"/>
      <c r="T15"/>
      <c r="U15"/>
      <c r="V15"/>
      <c r="W15"/>
    </row>
    <row r="16" spans="2:24" ht="20.100000000000001" customHeight="1" thickBot="1" x14ac:dyDescent="0.3">
      <c r="B16" s="152"/>
      <c r="C16" s="121"/>
      <c r="D16" s="34" t="s">
        <v>2</v>
      </c>
      <c r="E16" s="34"/>
      <c r="F16" s="96"/>
      <c r="G16" s="241">
        <f>G12+G13+G14</f>
        <v>0</v>
      </c>
      <c r="H16" s="9" t="s">
        <v>238</v>
      </c>
      <c r="I16" s="241">
        <f>I12+I13+I14</f>
        <v>0</v>
      </c>
      <c r="K16"/>
      <c r="L16"/>
      <c r="M16"/>
      <c r="N16"/>
      <c r="O16"/>
      <c r="P16"/>
      <c r="Q16"/>
      <c r="R16"/>
      <c r="S16"/>
      <c r="T16"/>
      <c r="U16"/>
      <c r="V16"/>
      <c r="W16"/>
      <c r="X16"/>
    </row>
    <row r="17" spans="2:24" ht="9.9499999999999993" customHeight="1" x14ac:dyDescent="0.25">
      <c r="B17" s="152"/>
      <c r="C17" s="121"/>
      <c r="D17" s="101"/>
      <c r="E17" s="101"/>
      <c r="F17" s="101"/>
      <c r="G17" s="17"/>
      <c r="H17" s="17"/>
      <c r="I17" s="19"/>
      <c r="K17"/>
      <c r="L17"/>
      <c r="M17"/>
      <c r="N17"/>
      <c r="O17"/>
      <c r="P17"/>
      <c r="Q17"/>
      <c r="R17"/>
      <c r="S17"/>
      <c r="T17"/>
      <c r="U17"/>
      <c r="V17"/>
      <c r="W17"/>
      <c r="X17"/>
    </row>
    <row r="18" spans="2:24" ht="20.100000000000001" customHeight="1" x14ac:dyDescent="0.25">
      <c r="B18" s="954" t="s">
        <v>239</v>
      </c>
      <c r="C18" s="955"/>
      <c r="D18" s="955"/>
      <c r="E18" s="955"/>
      <c r="F18" s="956"/>
      <c r="G18" s="58">
        <v>0</v>
      </c>
      <c r="H18" s="17" t="s">
        <v>2</v>
      </c>
      <c r="I18" s="112">
        <v>0</v>
      </c>
      <c r="K18"/>
      <c r="L18"/>
      <c r="M18"/>
      <c r="N18"/>
      <c r="O18"/>
      <c r="P18"/>
      <c r="Q18"/>
      <c r="R18"/>
      <c r="S18"/>
      <c r="T18"/>
      <c r="U18"/>
      <c r="V18"/>
      <c r="W18"/>
      <c r="X18"/>
    </row>
    <row r="19" spans="2:24" ht="9.9499999999999993" customHeight="1" x14ac:dyDescent="0.25">
      <c r="B19" s="117"/>
      <c r="C19" s="109"/>
      <c r="D19" s="109"/>
      <c r="E19" s="109"/>
      <c r="F19" s="109"/>
      <c r="G19" s="122"/>
      <c r="H19" s="17"/>
      <c r="I19" s="2" t="s">
        <v>2</v>
      </c>
      <c r="K19"/>
      <c r="L19"/>
      <c r="M19"/>
      <c r="N19"/>
      <c r="O19"/>
      <c r="P19"/>
      <c r="Q19"/>
      <c r="R19"/>
      <c r="S19"/>
      <c r="T19"/>
      <c r="U19"/>
      <c r="V19"/>
      <c r="W19"/>
      <c r="X19"/>
    </row>
    <row r="20" spans="2:24" customFormat="1" ht="20.100000000000001" customHeight="1" x14ac:dyDescent="0.25">
      <c r="B20" s="867" t="s">
        <v>240</v>
      </c>
      <c r="C20" s="805"/>
      <c r="D20" s="805"/>
      <c r="E20" s="805"/>
      <c r="F20" s="953"/>
      <c r="G20" s="44">
        <v>0</v>
      </c>
      <c r="H20" s="261" t="s">
        <v>241</v>
      </c>
      <c r="I20" s="99">
        <v>0</v>
      </c>
      <c r="J20" s="949" t="s">
        <v>486</v>
      </c>
      <c r="K20" s="950"/>
      <c r="L20" s="950"/>
      <c r="M20" s="950"/>
      <c r="N20" s="950"/>
      <c r="O20" s="950"/>
      <c r="P20" s="950"/>
      <c r="Q20" s="950"/>
      <c r="R20" s="950"/>
    </row>
    <row r="21" spans="2:24" customFormat="1" ht="20.100000000000001" customHeight="1" x14ac:dyDescent="0.25">
      <c r="B21" s="867" t="s">
        <v>242</v>
      </c>
      <c r="C21" s="805"/>
      <c r="D21" s="805"/>
      <c r="E21" s="805"/>
      <c r="F21" s="953"/>
      <c r="G21" s="44">
        <v>0</v>
      </c>
      <c r="H21" s="261" t="s">
        <v>241</v>
      </c>
      <c r="I21" s="99">
        <v>0</v>
      </c>
    </row>
    <row r="22" spans="2:24" customFormat="1" ht="20.100000000000001" customHeight="1" x14ac:dyDescent="0.25">
      <c r="B22" s="656" t="s">
        <v>243</v>
      </c>
      <c r="C22" s="657"/>
      <c r="D22" s="657"/>
      <c r="E22" s="657"/>
      <c r="F22" s="813"/>
      <c r="G22" s="44">
        <v>0</v>
      </c>
      <c r="H22" s="62"/>
      <c r="I22" s="99">
        <v>0</v>
      </c>
      <c r="J22" s="951"/>
      <c r="K22" s="952"/>
      <c r="L22" s="952"/>
      <c r="M22" s="952"/>
      <c r="N22" s="952"/>
      <c r="O22" s="952"/>
      <c r="P22" s="952"/>
      <c r="Q22" s="952"/>
      <c r="R22" s="952"/>
      <c r="S22" s="952"/>
    </row>
    <row r="23" spans="2:24" customFormat="1" ht="20.100000000000001" customHeight="1" x14ac:dyDescent="0.25">
      <c r="B23" s="867" t="s">
        <v>244</v>
      </c>
      <c r="C23" s="805"/>
      <c r="D23" s="805"/>
      <c r="E23" s="805"/>
      <c r="F23" s="953"/>
      <c r="G23" s="44">
        <v>0</v>
      </c>
      <c r="H23" s="62"/>
      <c r="I23" s="99">
        <v>0</v>
      </c>
    </row>
    <row r="24" spans="2:24" customFormat="1" ht="20.100000000000001" customHeight="1" x14ac:dyDescent="0.25">
      <c r="B24" s="656" t="s">
        <v>245</v>
      </c>
      <c r="C24" s="657"/>
      <c r="D24" s="657"/>
      <c r="E24" s="657"/>
      <c r="F24" s="813"/>
      <c r="G24" s="44">
        <v>0</v>
      </c>
      <c r="H24" s="62"/>
      <c r="I24" s="99">
        <v>0</v>
      </c>
    </row>
    <row r="25" spans="2:24" s="123" customFormat="1" ht="15" customHeight="1" x14ac:dyDescent="0.2">
      <c r="B25" s="964" t="s">
        <v>246</v>
      </c>
      <c r="C25" s="965"/>
      <c r="D25" s="965"/>
      <c r="E25" s="965"/>
      <c r="F25" s="965"/>
      <c r="G25" s="965"/>
      <c r="H25" s="965"/>
      <c r="I25" s="124"/>
    </row>
    <row r="26" spans="2:24" customFormat="1" ht="20.100000000000001" customHeight="1" x14ac:dyDescent="0.25">
      <c r="B26" s="867" t="s">
        <v>247</v>
      </c>
      <c r="C26" s="805"/>
      <c r="D26" s="805"/>
      <c r="E26" s="805"/>
      <c r="F26" s="953"/>
      <c r="G26" s="56">
        <v>0</v>
      </c>
      <c r="H26" s="261" t="s">
        <v>50</v>
      </c>
      <c r="I26" s="113">
        <v>0</v>
      </c>
    </row>
    <row r="27" spans="2:24" customFormat="1" ht="15" customHeight="1" x14ac:dyDescent="0.25">
      <c r="B27" s="962" t="s">
        <v>248</v>
      </c>
      <c r="C27" s="963"/>
      <c r="D27" s="963"/>
      <c r="E27" s="119"/>
      <c r="F27" s="119"/>
      <c r="G27" s="17"/>
      <c r="H27" s="106"/>
      <c r="I27" s="19"/>
    </row>
    <row r="28" spans="2:24" customFormat="1" ht="20.100000000000001" customHeight="1" x14ac:dyDescent="0.25">
      <c r="B28" s="867" t="s">
        <v>249</v>
      </c>
      <c r="C28" s="805"/>
      <c r="D28" s="805"/>
      <c r="E28" s="805"/>
      <c r="F28" s="953"/>
      <c r="G28" s="56">
        <v>0</v>
      </c>
      <c r="H28" s="261" t="s">
        <v>50</v>
      </c>
      <c r="I28" s="113">
        <v>0</v>
      </c>
    </row>
    <row r="29" spans="2:24" customFormat="1" ht="20.100000000000001" customHeight="1" x14ac:dyDescent="0.25">
      <c r="B29" s="656" t="s">
        <v>250</v>
      </c>
      <c r="C29" s="657"/>
      <c r="D29" s="657"/>
      <c r="E29" s="657"/>
      <c r="F29" s="657"/>
      <c r="G29" s="57">
        <v>0</v>
      </c>
      <c r="H29" s="17"/>
      <c r="I29" s="114">
        <v>0</v>
      </c>
    </row>
    <row r="30" spans="2:24" customFormat="1" ht="9.9499999999999993" customHeight="1" thickBot="1" x14ac:dyDescent="0.3">
      <c r="B30" s="61"/>
      <c r="C30" s="62"/>
      <c r="D30" s="62"/>
      <c r="E30" s="62"/>
      <c r="F30" s="62"/>
      <c r="G30" s="20"/>
      <c r="H30" s="17"/>
      <c r="I30" s="138"/>
    </row>
    <row r="31" spans="2:24" customFormat="1" ht="20.100000000000001" customHeight="1" thickBot="1" x14ac:dyDescent="0.3">
      <c r="B31" s="966" t="s">
        <v>251</v>
      </c>
      <c r="C31" s="796"/>
      <c r="D31" s="17"/>
      <c r="E31" s="17"/>
      <c r="F31" s="2"/>
      <c r="G31" s="232">
        <f>SUM(G20+G21+G22+G23+G24+G26+G28)</f>
        <v>0</v>
      </c>
      <c r="H31" s="183" t="s">
        <v>2</v>
      </c>
      <c r="I31" s="232">
        <f>SUM(I20+I21+I22+I23+I24+I26+I28)</f>
        <v>0</v>
      </c>
    </row>
    <row r="32" spans="2:24" customFormat="1" ht="9.9499999999999993" customHeight="1" thickBot="1" x14ac:dyDescent="0.3">
      <c r="B32" s="149"/>
      <c r="C32" s="153"/>
      <c r="D32" s="153"/>
      <c r="E32" s="153"/>
      <c r="F32" s="1"/>
      <c r="G32" s="1"/>
      <c r="I32" s="2"/>
    </row>
    <row r="33" spans="2:9" customFormat="1" ht="20.100000000000001" customHeight="1" thickBot="1" x14ac:dyDescent="0.3">
      <c r="B33" s="678" t="s">
        <v>252</v>
      </c>
      <c r="C33" s="660"/>
      <c r="D33" s="660"/>
      <c r="E33" s="660"/>
      <c r="F33" s="679"/>
      <c r="G33" s="241">
        <f>G31*G18</f>
        <v>0</v>
      </c>
      <c r="H33" s="1"/>
      <c r="I33" s="241">
        <f>I31*I18</f>
        <v>0</v>
      </c>
    </row>
    <row r="34" spans="2:9" customFormat="1" ht="9.9499999999999993" customHeight="1" thickBot="1" x14ac:dyDescent="0.3">
      <c r="B34" s="115"/>
      <c r="C34" s="107"/>
      <c r="D34" s="107"/>
      <c r="E34" s="107"/>
      <c r="F34" s="107"/>
      <c r="G34" s="108"/>
      <c r="H34" s="183"/>
      <c r="I34" s="116"/>
    </row>
    <row r="35" spans="2:9" customFormat="1" ht="20.100000000000001" customHeight="1" thickBot="1" x14ac:dyDescent="0.3">
      <c r="B35" s="117"/>
      <c r="C35" s="109"/>
      <c r="D35" s="109"/>
      <c r="E35" s="109"/>
      <c r="F35" s="122"/>
      <c r="G35" s="235">
        <f>(G16+G29+G33)/12</f>
        <v>0</v>
      </c>
      <c r="H35" s="9" t="s">
        <v>184</v>
      </c>
      <c r="I35" s="235">
        <f>(I16+I29+I33)/12</f>
        <v>0</v>
      </c>
    </row>
    <row r="36" spans="2:9" customFormat="1" ht="9.9499999999999993" customHeight="1" thickBot="1" x14ac:dyDescent="0.3">
      <c r="B36" s="117"/>
      <c r="C36" s="109"/>
      <c r="D36" s="109"/>
      <c r="E36" s="109"/>
      <c r="F36" s="122"/>
      <c r="G36" s="110"/>
      <c r="H36" s="9"/>
      <c r="I36" s="118"/>
    </row>
    <row r="37" spans="2:9" customFormat="1" ht="20.100000000000001" customHeight="1" thickBot="1" x14ac:dyDescent="0.3">
      <c r="B37" s="117"/>
      <c r="C37" s="109"/>
      <c r="D37" s="109"/>
      <c r="E37" s="109"/>
      <c r="F37" s="122"/>
      <c r="G37" s="235">
        <f>G16+G29+G33</f>
        <v>0</v>
      </c>
      <c r="H37" s="9" t="s">
        <v>253</v>
      </c>
      <c r="I37" s="235">
        <f>I16+I29+I33</f>
        <v>0</v>
      </c>
    </row>
    <row r="38" spans="2:9" customFormat="1" ht="9.9499999999999993" customHeight="1" thickBot="1" x14ac:dyDescent="0.3">
      <c r="B38" s="117"/>
      <c r="C38" s="109"/>
      <c r="D38" s="109"/>
      <c r="E38" s="109"/>
      <c r="F38" s="122"/>
      <c r="G38" s="110"/>
      <c r="H38" s="17"/>
      <c r="I38" s="118"/>
    </row>
    <row r="39" spans="2:9" customFormat="1" ht="20.100000000000001" customHeight="1" thickBot="1" x14ac:dyDescent="0.3">
      <c r="B39" s="967" t="str">
        <f>IFERROR(IF(I37&lt;G37, "YTD Declining Income Indicated:", ""), "")</f>
        <v/>
      </c>
      <c r="C39" s="968"/>
      <c r="D39" s="968"/>
      <c r="E39" s="969">
        <f>I37/12</f>
        <v>0</v>
      </c>
      <c r="F39" s="969"/>
      <c r="G39" s="674" t="s">
        <v>254</v>
      </c>
      <c r="H39" s="763"/>
      <c r="I39" s="235">
        <f>(G16+G29+G33+I16+I29+I33)/24</f>
        <v>0</v>
      </c>
    </row>
    <row r="40" spans="2:9" customFormat="1" ht="9.9499999999999993" customHeight="1" thickBot="1" x14ac:dyDescent="0.3">
      <c r="B40" s="30"/>
      <c r="F40" s="1"/>
      <c r="G40" s="157"/>
      <c r="H40" s="157"/>
      <c r="I40" s="111"/>
    </row>
    <row r="41" spans="2:9" customFormat="1" ht="20.100000000000001" customHeight="1" thickBot="1" x14ac:dyDescent="0.3">
      <c r="B41" s="767" t="s">
        <v>98</v>
      </c>
      <c r="C41" s="768"/>
      <c r="D41" s="768"/>
      <c r="E41" s="768"/>
      <c r="F41" s="768"/>
      <c r="G41" s="768"/>
      <c r="H41" s="768"/>
      <c r="I41" s="769"/>
    </row>
    <row r="42" spans="2:9" customFormat="1" ht="15" customHeight="1" x14ac:dyDescent="0.25">
      <c r="B42" s="819"/>
      <c r="C42" s="820"/>
      <c r="D42" s="820"/>
      <c r="E42" s="820"/>
      <c r="F42" s="820"/>
      <c r="G42" s="820"/>
      <c r="H42" s="820"/>
      <c r="I42" s="821"/>
    </row>
    <row r="43" spans="2:9" customFormat="1" ht="15" customHeight="1" x14ac:dyDescent="0.25">
      <c r="B43" s="822"/>
      <c r="C43" s="823"/>
      <c r="D43" s="823"/>
      <c r="E43" s="823"/>
      <c r="F43" s="823"/>
      <c r="G43" s="823"/>
      <c r="H43" s="823"/>
      <c r="I43" s="824"/>
    </row>
    <row r="44" spans="2:9" customFormat="1" ht="15" customHeight="1" x14ac:dyDescent="0.25">
      <c r="B44" s="822"/>
      <c r="C44" s="823"/>
      <c r="D44" s="823"/>
      <c r="E44" s="823"/>
      <c r="F44" s="823"/>
      <c r="G44" s="823"/>
      <c r="H44" s="823"/>
      <c r="I44" s="824"/>
    </row>
    <row r="45" spans="2:9" customFormat="1" ht="15" customHeight="1" x14ac:dyDescent="0.25">
      <c r="B45" s="822"/>
      <c r="C45" s="823"/>
      <c r="D45" s="823"/>
      <c r="E45" s="823"/>
      <c r="F45" s="823"/>
      <c r="G45" s="823"/>
      <c r="H45" s="823"/>
      <c r="I45" s="824"/>
    </row>
    <row r="46" spans="2:9" customFormat="1" ht="15" customHeight="1" thickBot="1" x14ac:dyDescent="0.3">
      <c r="B46" s="825"/>
      <c r="C46" s="826"/>
      <c r="D46" s="826"/>
      <c r="E46" s="826"/>
      <c r="F46" s="826"/>
      <c r="G46" s="826"/>
      <c r="H46" s="826"/>
      <c r="I46" s="827"/>
    </row>
    <row r="47" spans="2:9" ht="20.100000000000001" customHeight="1" x14ac:dyDescent="0.25">
      <c r="B47" s="605" t="s">
        <v>230</v>
      </c>
      <c r="C47" s="606"/>
      <c r="D47" s="606"/>
      <c r="E47" s="606"/>
      <c r="F47" s="606"/>
      <c r="G47" s="606"/>
      <c r="H47" s="606"/>
      <c r="I47" s="607"/>
    </row>
    <row r="48" spans="2:9" ht="20.100000000000001" customHeight="1" x14ac:dyDescent="0.25">
      <c r="B48" s="608"/>
      <c r="C48" s="609"/>
      <c r="D48" s="609"/>
      <c r="E48" s="609"/>
      <c r="F48" s="609"/>
      <c r="G48" s="609"/>
      <c r="H48" s="609"/>
      <c r="I48" s="610"/>
    </row>
    <row r="49" spans="2:24" ht="20.100000000000001" customHeight="1" thickBot="1" x14ac:dyDescent="0.3">
      <c r="B49" s="611"/>
      <c r="C49" s="612"/>
      <c r="D49" s="612"/>
      <c r="E49" s="612"/>
      <c r="F49" s="612"/>
      <c r="G49" s="612"/>
      <c r="H49" s="612"/>
      <c r="I49" s="613"/>
    </row>
    <row r="50" spans="2:24" ht="9.9499999999999993" customHeight="1" x14ac:dyDescent="0.25">
      <c r="B50" s="3"/>
      <c r="I50" s="2"/>
    </row>
    <row r="51" spans="2:24" ht="20.100000000000001" customHeight="1" x14ac:dyDescent="0.25">
      <c r="B51" s="3"/>
      <c r="C51" s="588" t="s">
        <v>1</v>
      </c>
      <c r="D51" s="588"/>
      <c r="E51" s="910"/>
      <c r="F51" s="911"/>
      <c r="G51" s="911"/>
      <c r="H51" s="912"/>
      <c r="I51" s="2"/>
      <c r="K51" s="22"/>
    </row>
    <row r="52" spans="2:24" ht="9.9499999999999993" customHeight="1" x14ac:dyDescent="0.25">
      <c r="B52" s="3"/>
      <c r="I52" s="2"/>
      <c r="K52"/>
      <c r="L52"/>
      <c r="M52"/>
      <c r="N52"/>
      <c r="O52"/>
      <c r="P52"/>
      <c r="Q52"/>
      <c r="R52"/>
      <c r="S52"/>
      <c r="T52"/>
      <c r="U52"/>
    </row>
    <row r="53" spans="2:24" ht="20.100000000000001" customHeight="1" x14ac:dyDescent="0.25">
      <c r="B53" s="81"/>
      <c r="C53" s="588" t="s">
        <v>255</v>
      </c>
      <c r="D53" s="588"/>
      <c r="E53" s="957"/>
      <c r="F53" s="958"/>
      <c r="G53" s="958"/>
      <c r="H53" s="959"/>
      <c r="I53" s="35"/>
      <c r="K53"/>
      <c r="L53"/>
      <c r="M53"/>
      <c r="N53"/>
      <c r="O53"/>
      <c r="P53"/>
      <c r="Q53"/>
      <c r="R53"/>
      <c r="S53"/>
      <c r="T53"/>
      <c r="U53"/>
    </row>
    <row r="54" spans="2:24" ht="20.100000000000001" customHeight="1" x14ac:dyDescent="0.25">
      <c r="B54" s="30"/>
      <c r="C54"/>
      <c r="G54" s="94" t="s">
        <v>2</v>
      </c>
      <c r="H54" s="75"/>
      <c r="I54" s="2"/>
      <c r="K54"/>
      <c r="L54"/>
      <c r="M54"/>
      <c r="N54"/>
      <c r="O54"/>
      <c r="P54"/>
      <c r="Q54"/>
      <c r="R54"/>
      <c r="S54"/>
      <c r="T54"/>
      <c r="U54"/>
    </row>
    <row r="55" spans="2:24" ht="20.100000000000001" customHeight="1" x14ac:dyDescent="0.25">
      <c r="B55" s="30"/>
      <c r="C55"/>
      <c r="E55" s="674"/>
      <c r="F55" s="881"/>
      <c r="G55" s="505"/>
      <c r="H55" s="402" t="s">
        <v>232</v>
      </c>
      <c r="I55" s="552"/>
      <c r="K55"/>
      <c r="L55"/>
      <c r="M55"/>
      <c r="N55"/>
      <c r="O55"/>
      <c r="P55"/>
      <c r="Q55"/>
      <c r="R55"/>
      <c r="S55"/>
      <c r="T55"/>
      <c r="U55"/>
    </row>
    <row r="56" spans="2:24" ht="9.9499999999999993" customHeight="1" x14ac:dyDescent="0.25">
      <c r="B56" s="152"/>
      <c r="C56" s="121"/>
      <c r="D56" s="101"/>
      <c r="E56" s="101"/>
      <c r="F56" s="101"/>
      <c r="G56" s="17"/>
      <c r="H56" s="17"/>
      <c r="I56" s="19"/>
      <c r="K56"/>
      <c r="L56"/>
      <c r="M56"/>
      <c r="N56"/>
      <c r="O56"/>
      <c r="P56"/>
      <c r="Q56"/>
      <c r="R56"/>
      <c r="S56"/>
      <c r="T56"/>
      <c r="U56"/>
    </row>
    <row r="57" spans="2:24" ht="20.100000000000001" customHeight="1" x14ac:dyDescent="0.25">
      <c r="B57" s="867" t="s">
        <v>233</v>
      </c>
      <c r="C57" s="805"/>
      <c r="D57" s="805"/>
      <c r="E57" s="805"/>
      <c r="F57" s="953"/>
      <c r="G57" s="44">
        <v>0</v>
      </c>
      <c r="H57" s="259" t="s">
        <v>234</v>
      </c>
      <c r="I57" s="99">
        <v>0</v>
      </c>
      <c r="K57"/>
      <c r="L57"/>
      <c r="M57"/>
      <c r="N57"/>
      <c r="O57"/>
      <c r="P57"/>
      <c r="Q57"/>
      <c r="R57"/>
      <c r="S57"/>
      <c r="T57"/>
      <c r="U57"/>
    </row>
    <row r="58" spans="2:24" ht="20.100000000000001" customHeight="1" x14ac:dyDescent="0.25">
      <c r="B58" s="867" t="s">
        <v>235</v>
      </c>
      <c r="C58" s="805"/>
      <c r="D58" s="805"/>
      <c r="E58" s="805"/>
      <c r="F58" s="953"/>
      <c r="G58" s="44">
        <v>0</v>
      </c>
      <c r="H58" s="259" t="s">
        <v>234</v>
      </c>
      <c r="I58" s="99">
        <v>0</v>
      </c>
      <c r="K58"/>
      <c r="L58"/>
      <c r="M58"/>
      <c r="N58"/>
      <c r="O58"/>
      <c r="P58"/>
      <c r="Q58"/>
      <c r="R58"/>
      <c r="S58"/>
      <c r="T58"/>
      <c r="U58"/>
    </row>
    <row r="59" spans="2:24" ht="20.100000000000001" customHeight="1" x14ac:dyDescent="0.25">
      <c r="B59" s="867" t="s">
        <v>236</v>
      </c>
      <c r="C59" s="805"/>
      <c r="D59" s="805"/>
      <c r="E59" s="805"/>
      <c r="F59" s="953"/>
      <c r="G59" s="44">
        <v>0</v>
      </c>
      <c r="H59" s="260" t="s">
        <v>237</v>
      </c>
      <c r="I59" s="99">
        <v>0</v>
      </c>
      <c r="K59"/>
      <c r="L59"/>
      <c r="M59"/>
      <c r="N59"/>
      <c r="O59"/>
      <c r="P59"/>
      <c r="Q59"/>
      <c r="R59"/>
      <c r="S59"/>
      <c r="T59"/>
      <c r="U59"/>
      <c r="V59"/>
      <c r="W59"/>
    </row>
    <row r="60" spans="2:24" ht="9.9499999999999993" customHeight="1" thickBot="1" x14ac:dyDescent="0.3">
      <c r="B60" s="152"/>
      <c r="C60" s="121"/>
      <c r="D60" s="101"/>
      <c r="E60" s="101"/>
      <c r="F60" s="101"/>
      <c r="G60" s="17"/>
      <c r="H60" s="17"/>
      <c r="I60" s="19"/>
      <c r="K60"/>
      <c r="L60"/>
      <c r="M60"/>
      <c r="N60"/>
      <c r="O60"/>
      <c r="P60"/>
      <c r="Q60"/>
      <c r="R60"/>
      <c r="S60"/>
      <c r="T60"/>
      <c r="U60"/>
      <c r="V60"/>
      <c r="W60"/>
    </row>
    <row r="61" spans="2:24" ht="20.100000000000001" customHeight="1" thickBot="1" x14ac:dyDescent="0.3">
      <c r="B61" s="152"/>
      <c r="C61" s="121"/>
      <c r="D61" s="34" t="s">
        <v>2</v>
      </c>
      <c r="E61" s="34"/>
      <c r="F61" s="96"/>
      <c r="G61" s="241">
        <f>G57+G58+G59</f>
        <v>0</v>
      </c>
      <c r="H61" s="9" t="s">
        <v>238</v>
      </c>
      <c r="I61" s="241">
        <f>I57+I58+I59</f>
        <v>0</v>
      </c>
      <c r="K61"/>
      <c r="L61"/>
      <c r="M61"/>
      <c r="N61"/>
      <c r="O61"/>
      <c r="P61"/>
      <c r="Q61"/>
      <c r="R61"/>
      <c r="S61"/>
      <c r="T61"/>
      <c r="U61"/>
      <c r="V61"/>
      <c r="W61"/>
      <c r="X61"/>
    </row>
    <row r="62" spans="2:24" ht="9.9499999999999993" customHeight="1" x14ac:dyDescent="0.25">
      <c r="B62" s="152"/>
      <c r="C62" s="121"/>
      <c r="D62" s="101"/>
      <c r="E62" s="101"/>
      <c r="F62" s="101"/>
      <c r="G62" s="17"/>
      <c r="H62" s="17"/>
      <c r="I62" s="19"/>
      <c r="K62"/>
      <c r="L62"/>
      <c r="M62"/>
      <c r="N62"/>
      <c r="O62"/>
      <c r="P62"/>
      <c r="Q62"/>
      <c r="R62"/>
      <c r="S62"/>
      <c r="T62"/>
      <c r="U62"/>
      <c r="V62"/>
      <c r="W62"/>
      <c r="X62"/>
    </row>
    <row r="63" spans="2:24" ht="20.100000000000001" customHeight="1" x14ac:dyDescent="0.25">
      <c r="B63" s="954" t="s">
        <v>239</v>
      </c>
      <c r="C63" s="955"/>
      <c r="D63" s="955"/>
      <c r="E63" s="955"/>
      <c r="F63" s="956"/>
      <c r="G63" s="58">
        <v>0</v>
      </c>
      <c r="H63" s="17" t="s">
        <v>2</v>
      </c>
      <c r="I63" s="112">
        <v>0</v>
      </c>
      <c r="K63"/>
      <c r="L63"/>
      <c r="M63"/>
      <c r="N63"/>
      <c r="O63"/>
      <c r="P63"/>
      <c r="Q63"/>
      <c r="R63"/>
      <c r="S63"/>
      <c r="T63"/>
      <c r="U63"/>
      <c r="V63"/>
      <c r="W63"/>
      <c r="X63"/>
    </row>
    <row r="64" spans="2:24" ht="9.9499999999999993" customHeight="1" x14ac:dyDescent="0.25">
      <c r="B64" s="117"/>
      <c r="C64" s="109"/>
      <c r="D64" s="109"/>
      <c r="E64" s="109"/>
      <c r="F64" s="109"/>
      <c r="G64" s="122"/>
      <c r="H64" s="17"/>
      <c r="I64" s="2" t="s">
        <v>2</v>
      </c>
      <c r="K64"/>
      <c r="L64"/>
      <c r="M64"/>
      <c r="N64"/>
      <c r="O64"/>
      <c r="P64"/>
      <c r="Q64"/>
      <c r="R64"/>
      <c r="S64"/>
      <c r="T64"/>
      <c r="U64"/>
      <c r="V64"/>
      <c r="W64"/>
      <c r="X64"/>
    </row>
    <row r="65" spans="2:13" customFormat="1" ht="20.100000000000001" customHeight="1" x14ac:dyDescent="0.25">
      <c r="B65" s="867" t="s">
        <v>240</v>
      </c>
      <c r="C65" s="805"/>
      <c r="D65" s="805"/>
      <c r="E65" s="805"/>
      <c r="F65" s="953"/>
      <c r="G65" s="44">
        <v>0</v>
      </c>
      <c r="H65" s="261" t="s">
        <v>241</v>
      </c>
      <c r="I65" s="99">
        <v>0</v>
      </c>
    </row>
    <row r="66" spans="2:13" customFormat="1" ht="20.100000000000001" customHeight="1" x14ac:dyDescent="0.25">
      <c r="B66" s="867" t="s">
        <v>242</v>
      </c>
      <c r="C66" s="805"/>
      <c r="D66" s="805"/>
      <c r="E66" s="805"/>
      <c r="F66" s="953"/>
      <c r="G66" s="44">
        <v>0</v>
      </c>
      <c r="H66" s="261" t="s">
        <v>241</v>
      </c>
      <c r="I66" s="99">
        <v>0</v>
      </c>
    </row>
    <row r="67" spans="2:13" customFormat="1" ht="20.100000000000001" customHeight="1" x14ac:dyDescent="0.25">
      <c r="B67" s="656" t="s">
        <v>243</v>
      </c>
      <c r="C67" s="657"/>
      <c r="D67" s="657"/>
      <c r="E67" s="657"/>
      <c r="F67" s="813"/>
      <c r="G67" s="44">
        <v>0</v>
      </c>
      <c r="H67" s="62"/>
      <c r="I67" s="99">
        <v>0</v>
      </c>
      <c r="L67" s="120"/>
      <c r="M67" s="120"/>
    </row>
    <row r="68" spans="2:13" customFormat="1" ht="20.100000000000001" customHeight="1" x14ac:dyDescent="0.25">
      <c r="B68" s="867" t="s">
        <v>244</v>
      </c>
      <c r="C68" s="805"/>
      <c r="D68" s="805"/>
      <c r="E68" s="805"/>
      <c r="F68" s="953"/>
      <c r="G68" s="44">
        <v>0</v>
      </c>
      <c r="H68" s="62"/>
      <c r="I68" s="99">
        <v>0</v>
      </c>
    </row>
    <row r="69" spans="2:13" customFormat="1" ht="20.100000000000001" customHeight="1" x14ac:dyDescent="0.25">
      <c r="B69" s="656" t="s">
        <v>245</v>
      </c>
      <c r="C69" s="657"/>
      <c r="D69" s="657"/>
      <c r="E69" s="657"/>
      <c r="F69" s="813"/>
      <c r="G69" s="44">
        <v>0</v>
      </c>
      <c r="H69" s="62"/>
      <c r="I69" s="99">
        <v>0</v>
      </c>
    </row>
    <row r="70" spans="2:13" customFormat="1" ht="15" customHeight="1" x14ac:dyDescent="0.25">
      <c r="B70" s="964" t="s">
        <v>246</v>
      </c>
      <c r="C70" s="965"/>
      <c r="D70" s="965"/>
      <c r="E70" s="965"/>
      <c r="F70" s="965"/>
      <c r="G70" s="965"/>
      <c r="H70" s="965"/>
      <c r="I70" s="124"/>
    </row>
    <row r="71" spans="2:13" customFormat="1" ht="20.100000000000001" customHeight="1" x14ac:dyDescent="0.25">
      <c r="B71" s="867" t="s">
        <v>247</v>
      </c>
      <c r="C71" s="805"/>
      <c r="D71" s="805"/>
      <c r="E71" s="805"/>
      <c r="F71" s="953"/>
      <c r="G71" s="56">
        <v>0</v>
      </c>
      <c r="H71" s="261" t="s">
        <v>50</v>
      </c>
      <c r="I71" s="113">
        <v>0</v>
      </c>
    </row>
    <row r="72" spans="2:13" customFormat="1" ht="15" customHeight="1" x14ac:dyDescent="0.25">
      <c r="B72" s="962" t="s">
        <v>248</v>
      </c>
      <c r="C72" s="963"/>
      <c r="D72" s="963"/>
      <c r="E72" s="119"/>
      <c r="F72" s="119"/>
      <c r="G72" s="17"/>
      <c r="H72" s="106"/>
      <c r="I72" s="19"/>
    </row>
    <row r="73" spans="2:13" customFormat="1" ht="20.100000000000001" customHeight="1" x14ac:dyDescent="0.25">
      <c r="B73" s="867" t="s">
        <v>249</v>
      </c>
      <c r="C73" s="805"/>
      <c r="D73" s="805"/>
      <c r="E73" s="805"/>
      <c r="F73" s="953"/>
      <c r="G73" s="56">
        <v>0</v>
      </c>
      <c r="H73" s="261" t="s">
        <v>50</v>
      </c>
      <c r="I73" s="113">
        <v>0</v>
      </c>
    </row>
    <row r="74" spans="2:13" customFormat="1" ht="20.100000000000001" customHeight="1" x14ac:dyDescent="0.25">
      <c r="B74" s="656" t="s">
        <v>250</v>
      </c>
      <c r="C74" s="657"/>
      <c r="D74" s="657"/>
      <c r="E74" s="657"/>
      <c r="F74" s="657"/>
      <c r="G74" s="57">
        <v>0</v>
      </c>
      <c r="H74" s="17"/>
      <c r="I74" s="114">
        <v>0</v>
      </c>
    </row>
    <row r="75" spans="2:13" customFormat="1" ht="9.9499999999999993" customHeight="1" thickBot="1" x14ac:dyDescent="0.3">
      <c r="B75" s="61"/>
      <c r="C75" s="62"/>
      <c r="D75" s="62"/>
      <c r="E75" s="62"/>
      <c r="F75" s="62"/>
      <c r="G75" s="20"/>
      <c r="H75" s="17"/>
      <c r="I75" s="138"/>
    </row>
    <row r="76" spans="2:13" customFormat="1" ht="20.100000000000001" customHeight="1" thickBot="1" x14ac:dyDescent="0.3">
      <c r="B76" s="966" t="s">
        <v>251</v>
      </c>
      <c r="C76" s="796"/>
      <c r="D76" s="17"/>
      <c r="E76" s="17"/>
      <c r="F76" s="2"/>
      <c r="G76" s="232">
        <f>SUM(G65+G66+G67+G68+G69+G71+G73)</f>
        <v>0</v>
      </c>
      <c r="H76" s="183" t="s">
        <v>2</v>
      </c>
      <c r="I76" s="232">
        <f>SUM(I65+I66+I67+I68+I69+I71+I73)</f>
        <v>0</v>
      </c>
    </row>
    <row r="77" spans="2:13" customFormat="1" ht="9.9499999999999993" customHeight="1" thickBot="1" x14ac:dyDescent="0.3">
      <c r="B77" s="149"/>
      <c r="C77" s="153"/>
      <c r="D77" s="153"/>
      <c r="E77" s="153"/>
      <c r="F77" s="1"/>
      <c r="G77" s="1"/>
      <c r="I77" s="2"/>
    </row>
    <row r="78" spans="2:13" customFormat="1" ht="20.100000000000001" customHeight="1" thickBot="1" x14ac:dyDescent="0.3">
      <c r="B78" s="678" t="s">
        <v>252</v>
      </c>
      <c r="C78" s="660"/>
      <c r="D78" s="660"/>
      <c r="E78" s="660"/>
      <c r="F78" s="679"/>
      <c r="G78" s="241">
        <f>G76*G63</f>
        <v>0</v>
      </c>
      <c r="H78" s="1"/>
      <c r="I78" s="241">
        <f>I76*I63</f>
        <v>0</v>
      </c>
    </row>
    <row r="79" spans="2:13" customFormat="1" ht="9.9499999999999993" customHeight="1" thickBot="1" x14ac:dyDescent="0.3">
      <c r="B79" s="115"/>
      <c r="C79" s="107"/>
      <c r="D79" s="107"/>
      <c r="E79" s="107"/>
      <c r="F79" s="107"/>
      <c r="G79" s="108"/>
      <c r="H79" s="183"/>
      <c r="I79" s="116"/>
    </row>
    <row r="80" spans="2:13" customFormat="1" ht="20.100000000000001" customHeight="1" thickBot="1" x14ac:dyDescent="0.3">
      <c r="B80" s="117"/>
      <c r="C80" s="109"/>
      <c r="D80" s="109"/>
      <c r="E80" s="109"/>
      <c r="F80" s="122"/>
      <c r="G80" s="235">
        <f>(G61+G74+G78)/12</f>
        <v>0</v>
      </c>
      <c r="H80" s="9" t="s">
        <v>184</v>
      </c>
      <c r="I80" s="235">
        <f>(I61+I74+I78)/12</f>
        <v>0</v>
      </c>
    </row>
    <row r="81" spans="2:9" customFormat="1" ht="9.9499999999999993" customHeight="1" thickBot="1" x14ac:dyDescent="0.3">
      <c r="B81" s="117"/>
      <c r="C81" s="109"/>
      <c r="D81" s="109"/>
      <c r="E81" s="109"/>
      <c r="F81" s="122"/>
      <c r="G81" s="110"/>
      <c r="H81" s="9"/>
      <c r="I81" s="118"/>
    </row>
    <row r="82" spans="2:9" customFormat="1" ht="20.100000000000001" customHeight="1" thickBot="1" x14ac:dyDescent="0.3">
      <c r="B82" s="117"/>
      <c r="C82" s="109"/>
      <c r="D82" s="109"/>
      <c r="E82" s="109"/>
      <c r="F82" s="122"/>
      <c r="G82" s="235">
        <f>G61+G74+G78</f>
        <v>0</v>
      </c>
      <c r="H82" s="9" t="s">
        <v>253</v>
      </c>
      <c r="I82" s="235">
        <f>I61+I74+I78</f>
        <v>0</v>
      </c>
    </row>
    <row r="83" spans="2:9" customFormat="1" ht="9.9499999999999993" customHeight="1" thickBot="1" x14ac:dyDescent="0.3">
      <c r="B83" s="117"/>
      <c r="C83" s="109"/>
      <c r="D83" s="109"/>
      <c r="E83" s="109"/>
      <c r="F83" s="122"/>
      <c r="G83" s="110"/>
      <c r="H83" s="17"/>
      <c r="I83" s="118"/>
    </row>
    <row r="84" spans="2:9" customFormat="1" ht="20.100000000000001" customHeight="1" thickBot="1" x14ac:dyDescent="0.3">
      <c r="B84" s="967" t="str">
        <f>IFERROR(IF(I82&lt;G82, "YTD Declining Income Indicated:", ""), "")</f>
        <v/>
      </c>
      <c r="C84" s="968"/>
      <c r="D84" s="968"/>
      <c r="E84" s="969">
        <f>I82/12</f>
        <v>0</v>
      </c>
      <c r="F84" s="969"/>
      <c r="G84" s="674" t="s">
        <v>254</v>
      </c>
      <c r="H84" s="763"/>
      <c r="I84" s="235">
        <f>(G61+G74+G78+I61+I74+I78)/24</f>
        <v>0</v>
      </c>
    </row>
    <row r="85" spans="2:9" customFormat="1" ht="9.9499999999999993" customHeight="1" thickBot="1" x14ac:dyDescent="0.3">
      <c r="B85" s="30"/>
      <c r="F85" s="1"/>
      <c r="G85" s="157"/>
      <c r="H85" s="157"/>
      <c r="I85" s="111"/>
    </row>
    <row r="86" spans="2:9" customFormat="1" ht="15" customHeight="1" thickBot="1" x14ac:dyDescent="0.3">
      <c r="B86" s="767" t="s">
        <v>98</v>
      </c>
      <c r="C86" s="768"/>
      <c r="D86" s="768"/>
      <c r="E86" s="768"/>
      <c r="F86" s="768"/>
      <c r="G86" s="768"/>
      <c r="H86" s="768"/>
      <c r="I86" s="769"/>
    </row>
    <row r="87" spans="2:9" customFormat="1" ht="15" customHeight="1" x14ac:dyDescent="0.25">
      <c r="B87" s="819"/>
      <c r="C87" s="820"/>
      <c r="D87" s="820"/>
      <c r="E87" s="820"/>
      <c r="F87" s="820"/>
      <c r="G87" s="820"/>
      <c r="H87" s="820"/>
      <c r="I87" s="821"/>
    </row>
    <row r="88" spans="2:9" customFormat="1" ht="15" customHeight="1" x14ac:dyDescent="0.25">
      <c r="B88" s="822"/>
      <c r="C88" s="823"/>
      <c r="D88" s="823"/>
      <c r="E88" s="823"/>
      <c r="F88" s="823"/>
      <c r="G88" s="823"/>
      <c r="H88" s="823"/>
      <c r="I88" s="824"/>
    </row>
    <row r="89" spans="2:9" customFormat="1" ht="15" customHeight="1" x14ac:dyDescent="0.25">
      <c r="B89" s="822"/>
      <c r="C89" s="823"/>
      <c r="D89" s="823"/>
      <c r="E89" s="823"/>
      <c r="F89" s="823"/>
      <c r="G89" s="823"/>
      <c r="H89" s="823"/>
      <c r="I89" s="824"/>
    </row>
    <row r="90" spans="2:9" customFormat="1" ht="20.100000000000001" customHeight="1" x14ac:dyDescent="0.25">
      <c r="B90" s="822"/>
      <c r="C90" s="823"/>
      <c r="D90" s="823"/>
      <c r="E90" s="823"/>
      <c r="F90" s="823"/>
      <c r="G90" s="823"/>
      <c r="H90" s="823"/>
      <c r="I90" s="824"/>
    </row>
    <row r="91" spans="2:9" customFormat="1" ht="20.100000000000001" customHeight="1" thickBot="1" x14ac:dyDescent="0.3">
      <c r="B91" s="825"/>
      <c r="C91" s="826"/>
      <c r="D91" s="826"/>
      <c r="E91" s="826"/>
      <c r="F91" s="826"/>
      <c r="G91" s="826"/>
      <c r="H91" s="826"/>
      <c r="I91" s="827"/>
    </row>
    <row r="92" spans="2:9" customFormat="1" ht="20.100000000000001" customHeight="1" x14ac:dyDescent="0.25"/>
    <row r="93" spans="2:9" customFormat="1" ht="20.100000000000001" customHeight="1" x14ac:dyDescent="0.25"/>
    <row r="94" spans="2:9" customFormat="1" ht="20.100000000000001" customHeight="1" x14ac:dyDescent="0.25"/>
    <row r="95" spans="2:9" customFormat="1" ht="20.100000000000001" customHeight="1" x14ac:dyDescent="0.25"/>
    <row r="96" spans="2:9" customFormat="1" ht="20.100000000000001" customHeight="1" x14ac:dyDescent="0.25"/>
    <row r="97" customFormat="1" ht="20.100000000000001" customHeight="1" x14ac:dyDescent="0.25"/>
    <row r="98" customFormat="1" ht="20.100000000000001" customHeight="1" x14ac:dyDescent="0.25"/>
    <row r="99" customFormat="1" ht="20.100000000000001" customHeight="1" x14ac:dyDescent="0.25"/>
    <row r="100" customFormat="1" ht="20.100000000000001" customHeight="1" x14ac:dyDescent="0.25"/>
    <row r="101" customFormat="1" ht="20.100000000000001" customHeight="1" x14ac:dyDescent="0.25"/>
    <row r="102" customFormat="1" ht="20.100000000000001" customHeight="1" x14ac:dyDescent="0.25"/>
    <row r="103" customFormat="1" ht="20.100000000000001" customHeight="1" x14ac:dyDescent="0.25"/>
    <row r="104" customFormat="1" ht="20.100000000000001" customHeight="1" x14ac:dyDescent="0.25"/>
    <row r="105" customFormat="1" ht="20.100000000000001" customHeight="1" x14ac:dyDescent="0.25"/>
    <row r="106" customFormat="1" ht="20.100000000000001" customHeight="1" x14ac:dyDescent="0.25"/>
    <row r="107" customFormat="1" ht="20.100000000000001" customHeight="1" x14ac:dyDescent="0.25"/>
    <row r="108" customFormat="1" ht="20.100000000000001" customHeight="1" x14ac:dyDescent="0.25"/>
    <row r="109" customFormat="1" ht="20.100000000000001" customHeight="1" x14ac:dyDescent="0.25"/>
    <row r="110" customFormat="1" ht="20.100000000000001" customHeight="1" x14ac:dyDescent="0.25"/>
    <row r="111" customFormat="1" ht="20.100000000000001" customHeight="1" x14ac:dyDescent="0.25"/>
    <row r="112"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row r="146" customFormat="1" ht="20.100000000000001" customHeight="1" x14ac:dyDescent="0.25"/>
    <row r="147" customFormat="1" ht="20.100000000000001" customHeight="1" x14ac:dyDescent="0.25"/>
    <row r="148" customFormat="1" ht="20.100000000000001" customHeight="1" x14ac:dyDescent="0.25"/>
    <row r="149" customFormat="1" ht="20.100000000000001" customHeight="1" x14ac:dyDescent="0.25"/>
    <row r="150" customFormat="1" ht="20.100000000000001" customHeight="1" x14ac:dyDescent="0.25"/>
    <row r="151" customFormat="1" ht="20.100000000000001" customHeight="1" x14ac:dyDescent="0.25"/>
    <row r="152" customFormat="1" ht="20.100000000000001" customHeight="1" x14ac:dyDescent="0.25"/>
    <row r="153" customFormat="1" ht="20.100000000000001" customHeight="1" x14ac:dyDescent="0.25"/>
    <row r="154" customFormat="1" ht="20.100000000000001" customHeight="1" x14ac:dyDescent="0.25"/>
    <row r="155" customFormat="1" ht="20.100000000000001" customHeight="1" x14ac:dyDescent="0.25"/>
    <row r="156" customFormat="1" ht="20.100000000000001" customHeight="1" x14ac:dyDescent="0.25"/>
    <row r="157" customFormat="1" ht="20.100000000000001" customHeight="1" x14ac:dyDescent="0.25"/>
    <row r="158" customFormat="1" ht="20.100000000000001" customHeight="1" x14ac:dyDescent="0.25"/>
    <row r="159" customFormat="1" ht="20.100000000000001" customHeight="1" x14ac:dyDescent="0.25"/>
    <row r="160" customFormat="1" ht="20.100000000000001" customHeight="1" x14ac:dyDescent="0.25"/>
    <row r="161" customFormat="1" ht="20.100000000000001" customHeight="1" x14ac:dyDescent="0.25"/>
    <row r="162" customFormat="1" ht="20.100000000000001" customHeight="1" x14ac:dyDescent="0.25"/>
    <row r="163" customFormat="1" ht="20.100000000000001" customHeight="1" x14ac:dyDescent="0.25"/>
    <row r="164" customFormat="1" ht="20.100000000000001" customHeight="1" x14ac:dyDescent="0.25"/>
    <row r="165" customFormat="1" ht="20.100000000000001" customHeight="1" x14ac:dyDescent="0.25"/>
    <row r="166" customFormat="1" ht="20.100000000000001" customHeight="1" x14ac:dyDescent="0.25"/>
    <row r="167" customFormat="1" ht="20.100000000000001" customHeight="1" x14ac:dyDescent="0.25"/>
    <row r="168" customFormat="1" ht="20.100000000000001" customHeight="1" x14ac:dyDescent="0.25"/>
    <row r="169" customFormat="1" ht="20.100000000000001" customHeight="1" x14ac:dyDescent="0.25"/>
    <row r="170" customFormat="1" ht="20.100000000000001" customHeight="1" x14ac:dyDescent="0.25"/>
    <row r="171" customFormat="1" ht="20.100000000000001" customHeight="1" x14ac:dyDescent="0.25"/>
    <row r="172" customFormat="1" ht="20.100000000000001" customHeight="1" x14ac:dyDescent="0.25"/>
    <row r="173" customFormat="1" ht="20.100000000000001" customHeight="1" x14ac:dyDescent="0.25"/>
    <row r="174" customFormat="1" ht="20.100000000000001" customHeight="1" x14ac:dyDescent="0.25"/>
    <row r="175" customFormat="1" ht="20.100000000000001" customHeight="1" x14ac:dyDescent="0.25"/>
    <row r="176" customFormat="1" ht="20.100000000000001" customHeight="1" x14ac:dyDescent="0.25"/>
    <row r="177" customFormat="1" ht="20.100000000000001" customHeight="1" x14ac:dyDescent="0.25"/>
    <row r="178" customFormat="1" ht="20.100000000000001" customHeight="1" x14ac:dyDescent="0.25"/>
    <row r="179" customFormat="1" ht="20.100000000000001" customHeight="1" x14ac:dyDescent="0.25"/>
    <row r="180" customFormat="1" ht="20.100000000000001" customHeight="1" x14ac:dyDescent="0.25"/>
    <row r="181" customFormat="1" ht="20.100000000000001" customHeight="1" x14ac:dyDescent="0.25"/>
    <row r="182" customFormat="1" ht="20.100000000000001" customHeight="1" x14ac:dyDescent="0.25"/>
    <row r="183" customFormat="1" ht="20.100000000000001" customHeight="1" x14ac:dyDescent="0.25"/>
    <row r="184" customFormat="1" ht="20.100000000000001" customHeight="1" x14ac:dyDescent="0.25"/>
    <row r="185" customFormat="1" ht="20.100000000000001" customHeight="1" x14ac:dyDescent="0.25"/>
    <row r="186" customFormat="1" ht="20.100000000000001" customHeight="1" x14ac:dyDescent="0.25"/>
    <row r="187" customFormat="1" ht="20.100000000000001" customHeight="1" x14ac:dyDescent="0.25"/>
    <row r="188" customFormat="1" ht="20.100000000000001" customHeight="1" x14ac:dyDescent="0.25"/>
    <row r="189" customFormat="1" ht="20.100000000000001" customHeight="1" x14ac:dyDescent="0.25"/>
    <row r="190" customFormat="1" ht="20.100000000000001" customHeight="1" x14ac:dyDescent="0.25"/>
    <row r="191" customFormat="1" ht="20.100000000000001" customHeight="1" x14ac:dyDescent="0.25"/>
    <row r="192" customFormat="1" ht="20.100000000000001" customHeight="1" x14ac:dyDescent="0.25"/>
    <row r="193" customFormat="1" ht="20.100000000000001" customHeight="1" x14ac:dyDescent="0.25"/>
    <row r="194" customFormat="1" ht="20.100000000000001" customHeight="1" x14ac:dyDescent="0.25"/>
    <row r="195" customFormat="1" ht="20.100000000000001" customHeight="1" x14ac:dyDescent="0.25"/>
    <row r="196" customFormat="1" ht="20.100000000000001" customHeight="1" x14ac:dyDescent="0.25"/>
    <row r="197" customFormat="1" ht="20.100000000000001" customHeight="1" x14ac:dyDescent="0.25"/>
    <row r="198" customFormat="1" ht="20.100000000000001" customHeight="1" x14ac:dyDescent="0.25"/>
    <row r="199" customFormat="1" ht="20.100000000000001" customHeight="1" x14ac:dyDescent="0.25"/>
    <row r="200" customFormat="1" ht="20.100000000000001" customHeight="1" x14ac:dyDescent="0.25"/>
    <row r="201" customFormat="1" ht="20.100000000000001" customHeight="1" x14ac:dyDescent="0.25"/>
    <row r="202" customFormat="1" ht="20.100000000000001" customHeight="1" x14ac:dyDescent="0.25"/>
    <row r="203" customFormat="1" ht="20.100000000000001" customHeight="1" x14ac:dyDescent="0.25"/>
    <row r="204" customFormat="1" ht="20.100000000000001" customHeight="1" x14ac:dyDescent="0.25"/>
    <row r="205" customFormat="1" ht="20.100000000000001" customHeight="1" x14ac:dyDescent="0.25"/>
    <row r="206" customFormat="1" ht="20.100000000000001" customHeight="1" x14ac:dyDescent="0.25"/>
    <row r="207" customFormat="1" ht="20.100000000000001" customHeight="1" x14ac:dyDescent="0.25"/>
    <row r="208" customFormat="1" ht="20.100000000000001" customHeight="1" x14ac:dyDescent="0.25"/>
    <row r="209" customFormat="1" ht="20.100000000000001" customHeight="1" x14ac:dyDescent="0.25"/>
    <row r="210" customFormat="1" ht="20.100000000000001" customHeight="1" x14ac:dyDescent="0.25"/>
    <row r="211" customFormat="1" ht="20.100000000000001" customHeight="1" x14ac:dyDescent="0.25"/>
    <row r="212" customFormat="1" ht="20.100000000000001" customHeight="1" x14ac:dyDescent="0.25"/>
    <row r="213" customFormat="1" ht="20.100000000000001" customHeight="1" x14ac:dyDescent="0.25"/>
    <row r="214" customFormat="1" ht="20.100000000000001" customHeight="1" x14ac:dyDescent="0.25"/>
    <row r="215" customFormat="1" ht="20.100000000000001" customHeight="1" x14ac:dyDescent="0.25"/>
    <row r="216" customFormat="1" ht="20.100000000000001" customHeight="1" x14ac:dyDescent="0.25"/>
    <row r="217" customFormat="1" ht="20.100000000000001" customHeight="1" x14ac:dyDescent="0.25"/>
    <row r="218" customFormat="1" ht="17.100000000000001" customHeight="1" x14ac:dyDescent="0.25"/>
    <row r="219" customFormat="1" ht="17.100000000000001" customHeight="1" x14ac:dyDescent="0.25"/>
    <row r="220" customFormat="1" ht="13.5" customHeight="1" x14ac:dyDescent="0.25"/>
    <row r="221" customFormat="1" ht="13.5" customHeight="1" x14ac:dyDescent="0.25"/>
    <row r="222" customFormat="1" ht="13.5" customHeight="1" x14ac:dyDescent="0.25"/>
    <row r="223" customFormat="1" ht="13.5" customHeight="1" x14ac:dyDescent="0.25"/>
    <row r="224" customFormat="1" ht="13.5" customHeight="1" x14ac:dyDescent="0.25"/>
    <row r="225" customFormat="1" ht="13.5" customHeight="1" x14ac:dyDescent="0.25"/>
    <row r="226" customFormat="1" ht="13.5" customHeight="1" x14ac:dyDescent="0.25"/>
    <row r="227" customFormat="1" ht="13.5" customHeight="1" x14ac:dyDescent="0.25"/>
    <row r="228" customFormat="1" ht="13.5" customHeight="1" x14ac:dyDescent="0.25"/>
    <row r="229" customFormat="1" ht="13.5" customHeight="1" x14ac:dyDescent="0.25"/>
    <row r="230" customFormat="1" ht="13.5" customHeight="1" x14ac:dyDescent="0.25"/>
    <row r="231" customFormat="1" ht="13.5" customHeight="1" x14ac:dyDescent="0.25"/>
    <row r="232" customFormat="1" ht="13.5" customHeight="1" x14ac:dyDescent="0.25"/>
    <row r="233" customFormat="1" ht="13.5" customHeight="1" x14ac:dyDescent="0.25"/>
    <row r="234" customFormat="1" ht="13.5" customHeight="1" x14ac:dyDescent="0.25"/>
    <row r="235" customFormat="1" ht="13.5" customHeight="1" x14ac:dyDescent="0.25"/>
    <row r="236" customFormat="1" ht="13.5" customHeight="1" x14ac:dyDescent="0.25"/>
    <row r="237" customFormat="1" ht="13.5" customHeight="1" x14ac:dyDescent="0.25"/>
    <row r="238" customFormat="1" ht="13.5" customHeight="1" x14ac:dyDescent="0.25"/>
    <row r="239" customFormat="1" ht="13.5" customHeight="1" x14ac:dyDescent="0.25"/>
    <row r="240" customFormat="1" ht="13.5" customHeight="1" x14ac:dyDescent="0.25"/>
    <row r="241" customFormat="1" ht="13.5" customHeight="1" x14ac:dyDescent="0.25"/>
    <row r="242" customFormat="1" ht="13.5" customHeight="1" x14ac:dyDescent="0.25"/>
    <row r="243" customFormat="1" ht="13.5" customHeight="1" x14ac:dyDescent="0.25"/>
    <row r="244" customFormat="1" ht="13.5" customHeight="1" x14ac:dyDescent="0.25"/>
    <row r="245" customFormat="1" ht="13.5" customHeight="1" x14ac:dyDescent="0.25"/>
    <row r="246" customFormat="1" ht="13.5" customHeight="1" x14ac:dyDescent="0.25"/>
    <row r="247" customFormat="1" ht="13.5" customHeight="1" x14ac:dyDescent="0.25"/>
    <row r="248" customFormat="1" ht="13.5" customHeight="1" x14ac:dyDescent="0.25"/>
    <row r="249" customFormat="1" ht="13.5" customHeight="1" x14ac:dyDescent="0.25"/>
    <row r="250" customFormat="1" ht="13.5" customHeight="1" x14ac:dyDescent="0.25"/>
    <row r="251" customFormat="1" ht="13.5" customHeight="1" x14ac:dyDescent="0.25"/>
    <row r="252" customFormat="1" ht="13.5" customHeight="1" x14ac:dyDescent="0.25"/>
    <row r="253" customFormat="1" ht="13.5" customHeight="1" x14ac:dyDescent="0.25"/>
    <row r="254" customFormat="1" ht="13.5" customHeight="1" x14ac:dyDescent="0.25"/>
    <row r="255" customFormat="1" ht="13.5" customHeight="1" x14ac:dyDescent="0.25"/>
    <row r="256" customFormat="1" ht="13.5" customHeight="1" x14ac:dyDescent="0.25"/>
    <row r="257" spans="2:9" customFormat="1" ht="13.5" customHeight="1" x14ac:dyDescent="0.25"/>
    <row r="258" spans="2:9" customFormat="1" ht="13.5" customHeight="1" x14ac:dyDescent="0.25"/>
    <row r="259" spans="2:9" customFormat="1" ht="13.5" customHeight="1" x14ac:dyDescent="0.25"/>
    <row r="260" spans="2:9" customFormat="1" ht="13.5" customHeight="1" x14ac:dyDescent="0.25"/>
    <row r="261" spans="2:9" ht="13.5" customHeight="1" x14ac:dyDescent="0.25">
      <c r="B261"/>
      <c r="C261"/>
      <c r="D261"/>
      <c r="E261"/>
      <c r="F261"/>
      <c r="G261"/>
      <c r="H261"/>
      <c r="I261"/>
    </row>
    <row r="262" spans="2:9" ht="13.5" customHeight="1" x14ac:dyDescent="0.25">
      <c r="B262"/>
      <c r="C262"/>
      <c r="D262"/>
      <c r="E262"/>
      <c r="F262"/>
      <c r="G262"/>
      <c r="H262"/>
      <c r="I262"/>
    </row>
    <row r="263" spans="2:9" ht="13.5" customHeight="1" x14ac:dyDescent="0.25">
      <c r="B263"/>
      <c r="C263"/>
      <c r="D263"/>
      <c r="E263"/>
      <c r="F263"/>
      <c r="G263"/>
      <c r="H263"/>
      <c r="I263"/>
    </row>
    <row r="264" spans="2:9" ht="13.5" customHeight="1" x14ac:dyDescent="0.25">
      <c r="B264"/>
      <c r="C264"/>
      <c r="D264"/>
      <c r="E264"/>
      <c r="F264"/>
      <c r="G264"/>
      <c r="H264"/>
      <c r="I264"/>
    </row>
  </sheetData>
  <sheetProtection algorithmName="SHA-512" hashValue="P8fwtX+7bREoxfU0uEEBz69cLR3+U+BewqCnS9jIqK8tqEld4u4dp1PjQhWqGkka4SRJSR0ICALl6z1MGrJYxQ==" saltValue="Sx2m4G1UcoDmJOvOAFmlSw==" spinCount="100000" sheet="1" objects="1" scenarios="1" selectLockedCells="1"/>
  <mergeCells count="58">
    <mergeCell ref="B86:I86"/>
    <mergeCell ref="B87:I91"/>
    <mergeCell ref="B69:F69"/>
    <mergeCell ref="B70:H70"/>
    <mergeCell ref="B71:F71"/>
    <mergeCell ref="B72:D72"/>
    <mergeCell ref="B73:F73"/>
    <mergeCell ref="B74:F74"/>
    <mergeCell ref="B76:C76"/>
    <mergeCell ref="B78:F78"/>
    <mergeCell ref="G84:H84"/>
    <mergeCell ref="B84:D84"/>
    <mergeCell ref="E84:F84"/>
    <mergeCell ref="B31:C31"/>
    <mergeCell ref="B47:I49"/>
    <mergeCell ref="C51:D51"/>
    <mergeCell ref="E51:H51"/>
    <mergeCell ref="G39:H39"/>
    <mergeCell ref="B39:D39"/>
    <mergeCell ref="E39:F39"/>
    <mergeCell ref="B67:F67"/>
    <mergeCell ref="C53:D53"/>
    <mergeCell ref="E53:H53"/>
    <mergeCell ref="E55:F55"/>
    <mergeCell ref="B57:F57"/>
    <mergeCell ref="B58:F58"/>
    <mergeCell ref="B68:F68"/>
    <mergeCell ref="B33:F33"/>
    <mergeCell ref="B22:F22"/>
    <mergeCell ref="B23:F23"/>
    <mergeCell ref="B24:F24"/>
    <mergeCell ref="B26:F26"/>
    <mergeCell ref="B28:F28"/>
    <mergeCell ref="B29:F29"/>
    <mergeCell ref="B27:D27"/>
    <mergeCell ref="B25:H25"/>
    <mergeCell ref="B41:I41"/>
    <mergeCell ref="B42:I46"/>
    <mergeCell ref="B59:F59"/>
    <mergeCell ref="B63:F63"/>
    <mergeCell ref="B65:F65"/>
    <mergeCell ref="B66:F66"/>
    <mergeCell ref="H1:I1"/>
    <mergeCell ref="J9:R9"/>
    <mergeCell ref="J22:S22"/>
    <mergeCell ref="J20:R20"/>
    <mergeCell ref="B2:I4"/>
    <mergeCell ref="B14:F14"/>
    <mergeCell ref="B18:F18"/>
    <mergeCell ref="B12:F12"/>
    <mergeCell ref="B13:F13"/>
    <mergeCell ref="C6:D6"/>
    <mergeCell ref="E6:H6"/>
    <mergeCell ref="C8:D8"/>
    <mergeCell ref="E8:H8"/>
    <mergeCell ref="B9:F11"/>
    <mergeCell ref="B20:F20"/>
    <mergeCell ref="B21:F21"/>
  </mergeCells>
  <conditionalFormatting sqref="E39:F39">
    <cfRule type="expression" dxfId="121" priority="2">
      <formula>$I$37&lt;$G$37</formula>
    </cfRule>
  </conditionalFormatting>
  <conditionalFormatting sqref="E84:F84">
    <cfRule type="expression" dxfId="120" priority="1">
      <formula>$I$82&lt;$G$82</formula>
    </cfRule>
  </conditionalFormatting>
  <hyperlinks>
    <hyperlink ref="J9" r:id="rId1" location="Overview" display="https://selling-guide.fanniemae.com/Selling-Guide/Origination-through-Closing/Subpart-B3-Underwriting-Borrowers/Chapter-B3-3-Income-Assessment/Section-B3-3-2-Self-Employment-Income/1032990811/B3-3-2-01-Underwriting-Factors-and-Documentation-for-a-Self-Employed-Borrower-12-13-2023.htm#Overview" xr:uid="{6AD14BEA-B371-4EED-B6AC-B9BFD9B9E928}"/>
    <hyperlink ref="J9:R9" r:id="rId2" location="Overview" display="B3-3.2-01, Underwriting Factors and Documentation for a Self-Employed Borrower (12/13/23)" xr:uid="{9E4D6E79-D27F-4B25-A153-DAB9F9D39084}"/>
    <hyperlink ref="J20" r:id="rId3" display="https://selling-guide.fanniemae.com/Selling-Guide/Origination-through-Closing/Subpart-B3-Underwriting-Borrowers/Chapter-B3-3-Income-Assessment/Section-B3-3-3-Self-Employment-Documentation-for-Individual/1035495241/B3-3-3-07-Income-or-Loss-Reported-on-IRS-Form-1065-or-IRS-Form-1120S-Schedule-K-1-02-07-2024.htm" xr:uid="{92CF912C-AFBE-49F8-9005-35D74B0C67F9}"/>
    <hyperlink ref="J20:R20" r:id="rId4" display="B3-3.3-07, Income or Loss Reported on IRS Form 1065 or IRS Form 1120S, Schedule K-1 (02/07/2024)" xr:uid="{AACDEC62-8035-4D77-B8CE-A291D14F2AAE}"/>
  </hyperlinks>
  <pageMargins left="0.25" right="0.25" top="0.75" bottom="0.25" header="0.3" footer="0.3"/>
  <pageSetup scale="96" fitToHeight="0" orientation="portrait" r:id="rId5"/>
  <rowBreaks count="1" manualBreakCount="1">
    <brk id="46" max="16383" man="1"/>
  </rowBreaks>
  <drawing r:id="rId6"/>
  <legacyDrawing r:id="rId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4" tint="0.39997558519241921"/>
  </sheetPr>
  <dimension ref="B1:X96"/>
  <sheetViews>
    <sheetView showGridLines="0" showRowColHeaders="0" zoomScaleNormal="100" workbookViewId="0">
      <selection activeCell="G9" sqref="G9:J9"/>
    </sheetView>
  </sheetViews>
  <sheetFormatPr defaultRowHeight="15" x14ac:dyDescent="0.25"/>
  <cols>
    <col min="1" max="1" width="6.5703125" style="1" customWidth="1"/>
    <col min="2" max="5" width="9.140625" style="1"/>
    <col min="6" max="6" width="1.85546875" style="1" customWidth="1"/>
    <col min="7" max="8" width="9.140625" style="1"/>
    <col min="9" max="9" width="3.85546875" style="1" customWidth="1"/>
    <col min="10" max="11" width="9.140625" style="1"/>
    <col min="12" max="12" width="2.28515625" style="1" customWidth="1"/>
    <col min="13" max="16384" width="9.140625" style="1"/>
  </cols>
  <sheetData>
    <row r="1" spans="2:24" ht="15.75" thickBot="1" x14ac:dyDescent="0.3">
      <c r="H1" s="677" t="s">
        <v>609</v>
      </c>
      <c r="I1" s="677"/>
      <c r="J1" s="677"/>
      <c r="K1" s="677"/>
    </row>
    <row r="2" spans="2:24" x14ac:dyDescent="0.25">
      <c r="B2" s="605" t="s">
        <v>256</v>
      </c>
      <c r="C2" s="788"/>
      <c r="D2" s="788"/>
      <c r="E2" s="788"/>
      <c r="F2" s="788"/>
      <c r="G2" s="788"/>
      <c r="H2" s="788"/>
      <c r="I2" s="788"/>
      <c r="J2" s="788"/>
      <c r="K2" s="789"/>
    </row>
    <row r="3" spans="2:24" x14ac:dyDescent="0.25">
      <c r="B3" s="790"/>
      <c r="C3" s="791"/>
      <c r="D3" s="791"/>
      <c r="E3" s="791"/>
      <c r="F3" s="791"/>
      <c r="G3" s="791"/>
      <c r="H3" s="791"/>
      <c r="I3" s="791"/>
      <c r="J3" s="791"/>
      <c r="K3" s="792"/>
    </row>
    <row r="4" spans="2:24" x14ac:dyDescent="0.25">
      <c r="B4" s="790"/>
      <c r="C4" s="791"/>
      <c r="D4" s="791"/>
      <c r="E4" s="791"/>
      <c r="F4" s="791"/>
      <c r="G4" s="791"/>
      <c r="H4" s="791"/>
      <c r="I4" s="791"/>
      <c r="J4" s="791"/>
      <c r="K4" s="792"/>
    </row>
    <row r="5" spans="2:24" ht="15.75" thickBot="1" x14ac:dyDescent="0.3">
      <c r="B5" s="793"/>
      <c r="C5" s="794"/>
      <c r="D5" s="794"/>
      <c r="E5" s="794"/>
      <c r="F5" s="794"/>
      <c r="G5" s="794"/>
      <c r="H5" s="794"/>
      <c r="I5" s="794"/>
      <c r="J5" s="794"/>
      <c r="K5" s="795"/>
    </row>
    <row r="6" spans="2:24" x14ac:dyDescent="0.25">
      <c r="B6" s="3"/>
      <c r="K6" s="2"/>
    </row>
    <row r="7" spans="2:24" x14ac:dyDescent="0.25">
      <c r="B7" s="3"/>
      <c r="D7" s="588" t="s">
        <v>1</v>
      </c>
      <c r="E7" s="588"/>
      <c r="F7" s="74"/>
      <c r="G7" s="910" t="s">
        <v>2</v>
      </c>
      <c r="H7" s="911"/>
      <c r="I7" s="911"/>
      <c r="J7" s="912"/>
      <c r="K7" s="2"/>
    </row>
    <row r="8" spans="2:24" ht="6.95" customHeight="1" x14ac:dyDescent="0.25">
      <c r="B8" s="3"/>
      <c r="K8" s="2"/>
    </row>
    <row r="9" spans="2:24" ht="15" customHeight="1" x14ac:dyDescent="0.25">
      <c r="B9" s="3"/>
      <c r="C9" s="22"/>
      <c r="D9" s="588" t="s">
        <v>231</v>
      </c>
      <c r="E9" s="588"/>
      <c r="F9" s="74"/>
      <c r="G9" s="957" t="s">
        <v>2</v>
      </c>
      <c r="H9" s="958"/>
      <c r="I9" s="958"/>
      <c r="J9" s="959"/>
      <c r="K9" s="35"/>
      <c r="M9"/>
      <c r="N9"/>
      <c r="O9"/>
      <c r="P9"/>
      <c r="Q9"/>
      <c r="R9"/>
      <c r="S9"/>
      <c r="T9"/>
      <c r="U9"/>
      <c r="V9"/>
      <c r="W9"/>
      <c r="X9"/>
    </row>
    <row r="10" spans="2:24" ht="6.95" customHeight="1" thickBot="1" x14ac:dyDescent="0.3">
      <c r="B10" s="3"/>
      <c r="K10" s="2"/>
      <c r="M10"/>
      <c r="N10"/>
      <c r="O10"/>
      <c r="P10"/>
      <c r="Q10"/>
      <c r="R10"/>
      <c r="S10"/>
      <c r="T10"/>
      <c r="U10"/>
      <c r="V10"/>
      <c r="W10"/>
      <c r="X10"/>
    </row>
    <row r="11" spans="2:24" ht="15.75" thickBot="1" x14ac:dyDescent="0.3">
      <c r="B11" s="767" t="s">
        <v>257</v>
      </c>
      <c r="C11" s="768"/>
      <c r="D11" s="768"/>
      <c r="E11" s="768"/>
      <c r="F11" s="768"/>
      <c r="G11" s="768"/>
      <c r="H11" s="768"/>
      <c r="I11" s="768"/>
      <c r="J11" s="768"/>
      <c r="K11" s="769"/>
      <c r="M11"/>
      <c r="N11"/>
      <c r="O11"/>
      <c r="P11"/>
      <c r="Q11"/>
      <c r="R11"/>
      <c r="S11"/>
      <c r="T11"/>
      <c r="U11"/>
      <c r="V11"/>
      <c r="W11"/>
      <c r="X11"/>
    </row>
    <row r="12" spans="2:24" x14ac:dyDescent="0.25">
      <c r="B12" s="3"/>
      <c r="G12" s="468" t="s">
        <v>2</v>
      </c>
      <c r="H12" s="674" t="s">
        <v>258</v>
      </c>
      <c r="I12" s="674"/>
      <c r="J12" s="881"/>
      <c r="K12" s="77" t="s">
        <v>2</v>
      </c>
      <c r="M12"/>
      <c r="N12"/>
      <c r="O12"/>
      <c r="P12"/>
      <c r="Q12"/>
      <c r="R12"/>
      <c r="S12"/>
      <c r="T12"/>
      <c r="U12"/>
      <c r="V12"/>
      <c r="W12"/>
      <c r="X12"/>
    </row>
    <row r="13" spans="2:24" x14ac:dyDescent="0.25">
      <c r="B13" s="867" t="s">
        <v>259</v>
      </c>
      <c r="C13" s="805"/>
      <c r="D13" s="805"/>
      <c r="E13" s="805"/>
      <c r="F13" s="805"/>
      <c r="K13" s="2"/>
      <c r="M13"/>
      <c r="N13"/>
      <c r="O13"/>
      <c r="P13"/>
      <c r="Q13"/>
      <c r="R13"/>
      <c r="S13"/>
      <c r="T13"/>
      <c r="U13"/>
      <c r="V13"/>
      <c r="W13"/>
      <c r="X13"/>
    </row>
    <row r="14" spans="2:24" x14ac:dyDescent="0.25">
      <c r="B14" s="159"/>
      <c r="C14" s="972" t="s">
        <v>260</v>
      </c>
      <c r="D14" s="972"/>
      <c r="E14" s="972"/>
      <c r="F14" s="973"/>
      <c r="G14" s="932">
        <v>0</v>
      </c>
      <c r="H14" s="933"/>
      <c r="I14" s="184" t="s">
        <v>221</v>
      </c>
      <c r="J14" s="932">
        <v>0</v>
      </c>
      <c r="K14" s="971"/>
      <c r="M14"/>
      <c r="N14"/>
      <c r="O14"/>
      <c r="P14"/>
      <c r="Q14"/>
      <c r="R14"/>
      <c r="S14"/>
      <c r="T14"/>
      <c r="U14"/>
      <c r="V14"/>
      <c r="W14"/>
      <c r="X14"/>
    </row>
    <row r="15" spans="2:24" x14ac:dyDescent="0.25">
      <c r="B15" s="867" t="s">
        <v>261</v>
      </c>
      <c r="C15" s="805"/>
      <c r="D15" s="805"/>
      <c r="E15" s="805"/>
      <c r="F15" s="805"/>
      <c r="I15" s="157"/>
      <c r="K15" s="2"/>
      <c r="M15"/>
      <c r="N15"/>
      <c r="O15"/>
      <c r="P15"/>
      <c r="Q15"/>
      <c r="R15"/>
      <c r="S15"/>
      <c r="T15"/>
      <c r="U15"/>
      <c r="V15"/>
      <c r="W15"/>
      <c r="X15"/>
    </row>
    <row r="16" spans="2:24" x14ac:dyDescent="0.25">
      <c r="B16" s="159"/>
      <c r="C16" s="972" t="s">
        <v>262</v>
      </c>
      <c r="D16" s="972"/>
      <c r="E16" s="972"/>
      <c r="F16" s="973"/>
      <c r="G16" s="932">
        <v>0</v>
      </c>
      <c r="H16" s="933"/>
      <c r="I16" s="184" t="s">
        <v>221</v>
      </c>
      <c r="J16" s="932">
        <v>0</v>
      </c>
      <c r="K16" s="971"/>
      <c r="M16"/>
      <c r="N16"/>
      <c r="O16"/>
      <c r="P16"/>
      <c r="Q16"/>
      <c r="R16"/>
      <c r="S16"/>
      <c r="T16"/>
      <c r="U16"/>
      <c r="V16"/>
      <c r="W16"/>
      <c r="X16"/>
    </row>
    <row r="17" spans="2:24" x14ac:dyDescent="0.25">
      <c r="B17" s="867" t="s">
        <v>263</v>
      </c>
      <c r="C17" s="805"/>
      <c r="D17" s="805"/>
      <c r="E17" s="805"/>
      <c r="F17" s="805"/>
      <c r="I17" s="157"/>
      <c r="K17" s="2"/>
      <c r="M17"/>
      <c r="N17"/>
      <c r="O17"/>
      <c r="P17"/>
      <c r="Q17"/>
      <c r="R17"/>
      <c r="S17"/>
      <c r="T17"/>
      <c r="U17"/>
      <c r="V17"/>
      <c r="W17"/>
      <c r="X17"/>
    </row>
    <row r="18" spans="2:24" x14ac:dyDescent="0.25">
      <c r="B18" s="159"/>
      <c r="C18" s="972" t="s">
        <v>264</v>
      </c>
      <c r="D18" s="972"/>
      <c r="E18" s="972"/>
      <c r="F18" s="973"/>
      <c r="G18" s="932">
        <v>0</v>
      </c>
      <c r="H18" s="933"/>
      <c r="I18" s="184" t="s">
        <v>221</v>
      </c>
      <c r="J18" s="932">
        <v>0</v>
      </c>
      <c r="K18" s="971"/>
      <c r="M18"/>
      <c r="N18"/>
      <c r="O18"/>
      <c r="P18"/>
      <c r="Q18"/>
      <c r="R18"/>
      <c r="S18"/>
      <c r="T18"/>
      <c r="U18"/>
      <c r="V18"/>
      <c r="W18"/>
      <c r="X18"/>
    </row>
    <row r="19" spans="2:24" x14ac:dyDescent="0.25">
      <c r="B19" s="867" t="s">
        <v>265</v>
      </c>
      <c r="C19" s="805"/>
      <c r="D19" s="805"/>
      <c r="E19" s="805"/>
      <c r="F19" s="185"/>
      <c r="G19" s="143"/>
      <c r="H19" s="143"/>
      <c r="I19" s="184"/>
      <c r="J19" s="143"/>
      <c r="K19" s="186"/>
    </row>
    <row r="20" spans="2:24" x14ac:dyDescent="0.25">
      <c r="B20" s="159"/>
      <c r="C20" s="972" t="s">
        <v>266</v>
      </c>
      <c r="D20" s="972"/>
      <c r="E20" s="972"/>
      <c r="F20" s="973"/>
      <c r="G20" s="932">
        <v>0</v>
      </c>
      <c r="H20" s="933"/>
      <c r="I20" s="184" t="s">
        <v>221</v>
      </c>
      <c r="J20" s="932">
        <v>0</v>
      </c>
      <c r="K20" s="971"/>
    </row>
    <row r="21" spans="2:24" ht="15.75" thickBot="1" x14ac:dyDescent="0.3">
      <c r="B21" s="867" t="s">
        <v>267</v>
      </c>
      <c r="C21" s="805"/>
      <c r="D21" s="805"/>
      <c r="E21" s="805"/>
      <c r="F21" s="38"/>
      <c r="I21" s="157"/>
      <c r="K21" s="2"/>
    </row>
    <row r="22" spans="2:24" ht="15.75" thickBot="1" x14ac:dyDescent="0.3">
      <c r="B22" s="159"/>
      <c r="C22" s="972" t="s">
        <v>268</v>
      </c>
      <c r="D22" s="972"/>
      <c r="E22" s="972"/>
      <c r="F22" s="972"/>
      <c r="G22" s="940">
        <f>G14+G16+G18+G20</f>
        <v>0</v>
      </c>
      <c r="H22" s="941"/>
      <c r="I22" s="184" t="s">
        <v>67</v>
      </c>
      <c r="J22" s="940">
        <f>J14+J16+J18+J20</f>
        <v>0</v>
      </c>
      <c r="K22" s="941"/>
    </row>
    <row r="23" spans="2:24" ht="6.95" customHeight="1" thickBot="1" x14ac:dyDescent="0.3">
      <c r="B23" s="3"/>
      <c r="K23" s="2"/>
    </row>
    <row r="24" spans="2:24" ht="15.75" thickBot="1" x14ac:dyDescent="0.3">
      <c r="B24" s="767" t="s">
        <v>269</v>
      </c>
      <c r="C24" s="768"/>
      <c r="D24" s="768"/>
      <c r="E24" s="768"/>
      <c r="F24" s="768"/>
      <c r="G24" s="768"/>
      <c r="H24" s="768"/>
      <c r="I24" s="768"/>
      <c r="J24" s="768"/>
      <c r="K24" s="769"/>
    </row>
    <row r="25" spans="2:24" ht="6.95" customHeight="1" x14ac:dyDescent="0.25">
      <c r="B25" s="3"/>
      <c r="K25" s="2"/>
    </row>
    <row r="26" spans="2:24" x14ac:dyDescent="0.25">
      <c r="B26" s="867" t="s">
        <v>270</v>
      </c>
      <c r="C26" s="805"/>
      <c r="D26" s="805"/>
      <c r="E26" s="805"/>
      <c r="F26" s="805"/>
      <c r="K26" s="2"/>
    </row>
    <row r="27" spans="2:24" x14ac:dyDescent="0.25">
      <c r="B27" s="976" t="s">
        <v>271</v>
      </c>
      <c r="C27" s="977"/>
      <c r="D27" s="977"/>
      <c r="E27" s="977"/>
      <c r="F27" s="978"/>
      <c r="G27" s="932">
        <v>0</v>
      </c>
      <c r="H27" s="933"/>
      <c r="I27" s="184" t="s">
        <v>221</v>
      </c>
      <c r="J27" s="932">
        <v>0</v>
      </c>
      <c r="K27" s="971"/>
    </row>
    <row r="28" spans="2:24" ht="15" customHeight="1" x14ac:dyDescent="0.25">
      <c r="B28" s="867" t="s">
        <v>272</v>
      </c>
      <c r="C28" s="805"/>
      <c r="D28" s="805"/>
      <c r="E28" s="805"/>
      <c r="F28" s="805"/>
      <c r="G28" s="805"/>
      <c r="H28" s="805"/>
      <c r="I28" s="157"/>
      <c r="K28" s="2"/>
    </row>
    <row r="29" spans="2:24" ht="15" customHeight="1" x14ac:dyDescent="0.25">
      <c r="B29" s="976" t="s">
        <v>273</v>
      </c>
      <c r="C29" s="977"/>
      <c r="D29" s="977"/>
      <c r="E29" s="977"/>
      <c r="F29" s="978"/>
      <c r="G29" s="932">
        <v>0</v>
      </c>
      <c r="H29" s="933"/>
      <c r="I29" s="184" t="s">
        <v>221</v>
      </c>
      <c r="J29" s="932">
        <v>0</v>
      </c>
      <c r="K29" s="971"/>
    </row>
    <row r="30" spans="2:24" ht="15" customHeight="1" x14ac:dyDescent="0.25">
      <c r="B30" s="867" t="s">
        <v>274</v>
      </c>
      <c r="C30" s="805"/>
      <c r="D30" s="805"/>
      <c r="E30" s="805"/>
      <c r="F30" s="805"/>
      <c r="I30" s="157"/>
      <c r="K30" s="2"/>
    </row>
    <row r="31" spans="2:24" ht="15" customHeight="1" x14ac:dyDescent="0.25">
      <c r="B31" s="976" t="s">
        <v>275</v>
      </c>
      <c r="C31" s="977"/>
      <c r="D31" s="977"/>
      <c r="E31" s="977"/>
      <c r="F31" s="978"/>
      <c r="G31" s="932">
        <v>0</v>
      </c>
      <c r="H31" s="933"/>
      <c r="I31" s="184" t="s">
        <v>221</v>
      </c>
      <c r="J31" s="932">
        <v>0</v>
      </c>
      <c r="K31" s="971"/>
    </row>
    <row r="32" spans="2:24" ht="15.75" customHeight="1" thickBot="1" x14ac:dyDescent="0.3">
      <c r="B32" s="867" t="s">
        <v>276</v>
      </c>
      <c r="C32" s="805"/>
      <c r="D32" s="805"/>
      <c r="E32" s="805"/>
      <c r="F32" s="805"/>
      <c r="I32" s="157"/>
      <c r="K32" s="2"/>
    </row>
    <row r="33" spans="2:18" ht="15.75" customHeight="1" thickBot="1" x14ac:dyDescent="0.3">
      <c r="B33" s="976" t="s">
        <v>277</v>
      </c>
      <c r="C33" s="977"/>
      <c r="D33" s="977"/>
      <c r="E33" s="977"/>
      <c r="F33" s="989"/>
      <c r="G33" s="940">
        <f>G27+G29+G31</f>
        <v>0</v>
      </c>
      <c r="H33" s="941"/>
      <c r="I33" s="184" t="s">
        <v>67</v>
      </c>
      <c r="J33" s="940">
        <f>J27+J29+J31</f>
        <v>0</v>
      </c>
      <c r="K33" s="941"/>
    </row>
    <row r="34" spans="2:18" ht="6.95" customHeight="1" x14ac:dyDescent="0.25">
      <c r="B34" s="3"/>
      <c r="K34" s="2"/>
    </row>
    <row r="35" spans="2:18" x14ac:dyDescent="0.25">
      <c r="B35" s="979" t="s">
        <v>278</v>
      </c>
      <c r="C35" s="980"/>
      <c r="D35" s="980"/>
      <c r="E35" s="980"/>
      <c r="F35" s="980"/>
      <c r="G35" s="980"/>
      <c r="H35" s="980"/>
      <c r="I35" s="980"/>
      <c r="J35" s="980"/>
      <c r="K35" s="981"/>
    </row>
    <row r="36" spans="2:18" x14ac:dyDescent="0.25">
      <c r="B36" s="979"/>
      <c r="C36" s="980"/>
      <c r="D36" s="980"/>
      <c r="E36" s="980"/>
      <c r="F36" s="980"/>
      <c r="G36" s="980"/>
      <c r="H36" s="980"/>
      <c r="I36" s="980"/>
      <c r="J36" s="980"/>
      <c r="K36" s="981"/>
    </row>
    <row r="37" spans="2:18" x14ac:dyDescent="0.25">
      <c r="B37" s="678" t="s">
        <v>279</v>
      </c>
      <c r="C37" s="660"/>
      <c r="K37" s="2"/>
    </row>
    <row r="38" spans="2:18" ht="15.75" thickBot="1" x14ac:dyDescent="0.3">
      <c r="B38" s="867" t="s">
        <v>280</v>
      </c>
      <c r="C38" s="805"/>
      <c r="D38" s="805"/>
      <c r="E38" s="805"/>
      <c r="F38" s="38"/>
      <c r="K38" s="2"/>
    </row>
    <row r="39" spans="2:18" ht="15.75" customHeight="1" thickBot="1" x14ac:dyDescent="0.3">
      <c r="B39" s="867" t="s">
        <v>281</v>
      </c>
      <c r="C39" s="805"/>
      <c r="D39" s="805"/>
      <c r="E39" s="805"/>
      <c r="F39" s="805"/>
      <c r="G39" s="974" t="e">
        <f>G22/G33</f>
        <v>#DIV/0!</v>
      </c>
      <c r="H39" s="975"/>
      <c r="J39" s="974" t="e">
        <f>J22/J33</f>
        <v>#DIV/0!</v>
      </c>
      <c r="K39" s="975"/>
    </row>
    <row r="40" spans="2:18" x14ac:dyDescent="0.25">
      <c r="B40" s="3"/>
      <c r="E40" s="119" t="s">
        <v>2</v>
      </c>
      <c r="F40" s="119"/>
      <c r="G40" s="119"/>
      <c r="H40" s="119"/>
      <c r="I40" s="119"/>
      <c r="J40" s="119"/>
      <c r="K40" s="187"/>
      <c r="M40" s="970"/>
      <c r="N40" s="970"/>
      <c r="O40" s="970"/>
      <c r="P40" s="970"/>
      <c r="Q40" s="970"/>
      <c r="R40" s="970"/>
    </row>
    <row r="41" spans="2:18" x14ac:dyDescent="0.25">
      <c r="B41" s="678" t="s">
        <v>282</v>
      </c>
      <c r="C41" s="660"/>
      <c r="K41" s="2"/>
      <c r="M41" s="970"/>
      <c r="N41" s="970"/>
      <c r="O41" s="970"/>
      <c r="P41" s="970"/>
      <c r="Q41" s="970"/>
      <c r="R41" s="970"/>
    </row>
    <row r="42" spans="2:18" ht="15.75" thickBot="1" x14ac:dyDescent="0.3">
      <c r="B42" s="867" t="s">
        <v>283</v>
      </c>
      <c r="C42" s="805"/>
      <c r="D42" s="805"/>
      <c r="E42" s="805"/>
      <c r="F42" s="805"/>
      <c r="K42" s="2"/>
    </row>
    <row r="43" spans="2:18" ht="15.75" thickBot="1" x14ac:dyDescent="0.3">
      <c r="B43" s="867" t="s">
        <v>284</v>
      </c>
      <c r="C43" s="805"/>
      <c r="D43" s="805"/>
      <c r="E43" s="805"/>
      <c r="F43" s="805"/>
      <c r="G43" s="984" t="e">
        <f>(G14+G16)/G33</f>
        <v>#DIV/0!</v>
      </c>
      <c r="H43" s="985"/>
      <c r="J43" s="984" t="e">
        <f>(J14+J16)/J33</f>
        <v>#DIV/0!</v>
      </c>
      <c r="K43" s="985"/>
    </row>
    <row r="44" spans="2:18" ht="6.95" customHeight="1" thickBot="1" x14ac:dyDescent="0.3">
      <c r="B44" s="159"/>
      <c r="C44" s="38"/>
      <c r="D44" s="38"/>
      <c r="E44" s="38"/>
      <c r="F44" s="38"/>
      <c r="G44" s="128"/>
      <c r="H44" s="128"/>
      <c r="J44" s="128"/>
      <c r="K44" s="179"/>
    </row>
    <row r="45" spans="2:18" ht="15.75" thickBot="1" x14ac:dyDescent="0.3">
      <c r="B45" s="986" t="s">
        <v>285</v>
      </c>
      <c r="C45" s="987"/>
      <c r="D45" s="987"/>
      <c r="E45" s="987"/>
      <c r="F45" s="987"/>
      <c r="G45" s="987"/>
      <c r="H45" s="987"/>
      <c r="I45" s="987"/>
      <c r="J45" s="987"/>
      <c r="K45" s="988"/>
    </row>
    <row r="46" spans="2:18" x14ac:dyDescent="0.25">
      <c r="B46" s="819"/>
      <c r="C46" s="820"/>
      <c r="D46" s="820"/>
      <c r="E46" s="820"/>
      <c r="F46" s="820"/>
      <c r="G46" s="820"/>
      <c r="H46" s="820"/>
      <c r="I46" s="820"/>
      <c r="J46" s="820"/>
      <c r="K46" s="821"/>
    </row>
    <row r="47" spans="2:18" x14ac:dyDescent="0.25">
      <c r="B47" s="822"/>
      <c r="C47" s="823"/>
      <c r="D47" s="823"/>
      <c r="E47" s="823"/>
      <c r="F47" s="823"/>
      <c r="G47" s="823"/>
      <c r="H47" s="823"/>
      <c r="I47" s="823"/>
      <c r="J47" s="823"/>
      <c r="K47" s="824"/>
    </row>
    <row r="48" spans="2:18" ht="39.950000000000003" customHeight="1" thickBot="1" x14ac:dyDescent="0.3">
      <c r="B48" s="825"/>
      <c r="C48" s="826"/>
      <c r="D48" s="826"/>
      <c r="E48" s="826"/>
      <c r="F48" s="826"/>
      <c r="G48" s="826"/>
      <c r="H48" s="826"/>
      <c r="I48" s="826"/>
      <c r="J48" s="826"/>
      <c r="K48" s="827"/>
    </row>
    <row r="49" spans="2:11" ht="15.75" thickBot="1" x14ac:dyDescent="0.3">
      <c r="B49" s="188"/>
      <c r="C49" s="188"/>
      <c r="D49" s="188"/>
      <c r="E49" s="188"/>
      <c r="F49" s="188"/>
      <c r="G49" s="188"/>
      <c r="H49" s="188"/>
      <c r="I49" s="188"/>
      <c r="J49" s="188"/>
      <c r="K49" s="188"/>
    </row>
    <row r="50" spans="2:11" ht="15" customHeight="1" x14ac:dyDescent="0.25">
      <c r="B50" s="605" t="s">
        <v>256</v>
      </c>
      <c r="C50" s="788"/>
      <c r="D50" s="788"/>
      <c r="E50" s="788"/>
      <c r="F50" s="788"/>
      <c r="G50" s="788"/>
      <c r="H50" s="788"/>
      <c r="I50" s="788"/>
      <c r="J50" s="788"/>
      <c r="K50" s="789"/>
    </row>
    <row r="51" spans="2:11" ht="15" customHeight="1" x14ac:dyDescent="0.25">
      <c r="B51" s="790"/>
      <c r="C51" s="791"/>
      <c r="D51" s="791"/>
      <c r="E51" s="791"/>
      <c r="F51" s="791"/>
      <c r="G51" s="791"/>
      <c r="H51" s="791"/>
      <c r="I51" s="791"/>
      <c r="J51" s="791"/>
      <c r="K51" s="792"/>
    </row>
    <row r="52" spans="2:11" ht="15" customHeight="1" x14ac:dyDescent="0.25">
      <c r="B52" s="790"/>
      <c r="C52" s="791"/>
      <c r="D52" s="791"/>
      <c r="E52" s="791"/>
      <c r="F52" s="791"/>
      <c r="G52" s="791"/>
      <c r="H52" s="791"/>
      <c r="I52" s="791"/>
      <c r="J52" s="791"/>
      <c r="K52" s="792"/>
    </row>
    <row r="53" spans="2:11" ht="15.75" customHeight="1" thickBot="1" x14ac:dyDescent="0.3">
      <c r="B53" s="793"/>
      <c r="C53" s="794"/>
      <c r="D53" s="794"/>
      <c r="E53" s="794"/>
      <c r="F53" s="794"/>
      <c r="G53" s="794"/>
      <c r="H53" s="794"/>
      <c r="I53" s="794"/>
      <c r="J53" s="794"/>
      <c r="K53" s="795"/>
    </row>
    <row r="54" spans="2:11" x14ac:dyDescent="0.25">
      <c r="B54" s="3"/>
      <c r="K54" s="2"/>
    </row>
    <row r="55" spans="2:11" x14ac:dyDescent="0.25">
      <c r="B55" s="3"/>
      <c r="D55" s="588" t="s">
        <v>1</v>
      </c>
      <c r="E55" s="588"/>
      <c r="F55" s="74"/>
      <c r="G55" s="910" t="s">
        <v>2</v>
      </c>
      <c r="H55" s="911"/>
      <c r="I55" s="911"/>
      <c r="J55" s="912"/>
      <c r="K55" s="2"/>
    </row>
    <row r="56" spans="2:11" ht="6.95" customHeight="1" x14ac:dyDescent="0.25">
      <c r="B56" s="3"/>
      <c r="K56" s="2"/>
    </row>
    <row r="57" spans="2:11" ht="15" customHeight="1" x14ac:dyDescent="0.25">
      <c r="B57" s="3"/>
      <c r="C57" s="22"/>
      <c r="D57" s="588" t="s">
        <v>255</v>
      </c>
      <c r="E57" s="588"/>
      <c r="F57" s="74"/>
      <c r="G57" s="957" t="s">
        <v>2</v>
      </c>
      <c r="H57" s="958"/>
      <c r="I57" s="958"/>
      <c r="J57" s="959"/>
      <c r="K57" s="35"/>
    </row>
    <row r="58" spans="2:11" ht="6.95" customHeight="1" thickBot="1" x14ac:dyDescent="0.3">
      <c r="B58" s="3"/>
      <c r="K58" s="2"/>
    </row>
    <row r="59" spans="2:11" ht="15.75" thickBot="1" x14ac:dyDescent="0.3">
      <c r="B59" s="767" t="s">
        <v>257</v>
      </c>
      <c r="C59" s="768"/>
      <c r="D59" s="768"/>
      <c r="E59" s="768"/>
      <c r="F59" s="768"/>
      <c r="G59" s="768"/>
      <c r="H59" s="768"/>
      <c r="I59" s="768"/>
      <c r="J59" s="768"/>
      <c r="K59" s="769"/>
    </row>
    <row r="60" spans="2:11" x14ac:dyDescent="0.25">
      <c r="B60" s="3"/>
      <c r="G60" s="468" t="s">
        <v>2</v>
      </c>
      <c r="H60" s="674" t="s">
        <v>258</v>
      </c>
      <c r="I60" s="674"/>
      <c r="J60" s="881"/>
      <c r="K60" s="77" t="s">
        <v>2</v>
      </c>
    </row>
    <row r="61" spans="2:11" x14ac:dyDescent="0.25">
      <c r="B61" s="867" t="s">
        <v>259</v>
      </c>
      <c r="C61" s="805"/>
      <c r="D61" s="805"/>
      <c r="E61" s="805"/>
      <c r="F61" s="805"/>
      <c r="K61" s="2"/>
    </row>
    <row r="62" spans="2:11" x14ac:dyDescent="0.25">
      <c r="B62" s="159"/>
      <c r="C62" s="972" t="s">
        <v>260</v>
      </c>
      <c r="D62" s="972"/>
      <c r="E62" s="972"/>
      <c r="F62" s="973"/>
      <c r="G62" s="932">
        <v>0</v>
      </c>
      <c r="H62" s="933"/>
      <c r="I62" s="184" t="s">
        <v>221</v>
      </c>
      <c r="J62" s="932">
        <v>0</v>
      </c>
      <c r="K62" s="971"/>
    </row>
    <row r="63" spans="2:11" x14ac:dyDescent="0.25">
      <c r="B63" s="867" t="s">
        <v>261</v>
      </c>
      <c r="C63" s="805"/>
      <c r="D63" s="805"/>
      <c r="E63" s="805"/>
      <c r="F63" s="805"/>
      <c r="I63" s="157"/>
      <c r="K63" s="2"/>
    </row>
    <row r="64" spans="2:11" x14ac:dyDescent="0.25">
      <c r="B64" s="159"/>
      <c r="C64" s="972" t="s">
        <v>262</v>
      </c>
      <c r="D64" s="972"/>
      <c r="E64" s="972"/>
      <c r="F64" s="973"/>
      <c r="G64" s="932">
        <v>0</v>
      </c>
      <c r="H64" s="933"/>
      <c r="I64" s="184" t="s">
        <v>221</v>
      </c>
      <c r="J64" s="932">
        <v>0</v>
      </c>
      <c r="K64" s="971"/>
    </row>
    <row r="65" spans="2:11" x14ac:dyDescent="0.25">
      <c r="B65" s="867" t="s">
        <v>263</v>
      </c>
      <c r="C65" s="805"/>
      <c r="D65" s="805"/>
      <c r="E65" s="805"/>
      <c r="F65" s="805"/>
      <c r="I65" s="157"/>
      <c r="K65" s="2"/>
    </row>
    <row r="66" spans="2:11" x14ac:dyDescent="0.25">
      <c r="B66" s="159"/>
      <c r="C66" s="972" t="s">
        <v>264</v>
      </c>
      <c r="D66" s="972"/>
      <c r="E66" s="972"/>
      <c r="F66" s="973"/>
      <c r="G66" s="932">
        <v>0</v>
      </c>
      <c r="H66" s="933"/>
      <c r="I66" s="184" t="s">
        <v>221</v>
      </c>
      <c r="J66" s="932">
        <v>0</v>
      </c>
      <c r="K66" s="971"/>
    </row>
    <row r="67" spans="2:11" x14ac:dyDescent="0.25">
      <c r="B67" s="867" t="s">
        <v>265</v>
      </c>
      <c r="C67" s="805"/>
      <c r="D67" s="805"/>
      <c r="E67" s="805"/>
      <c r="F67" s="185"/>
      <c r="G67" s="143"/>
      <c r="H67" s="143"/>
      <c r="I67" s="184"/>
      <c r="J67" s="143"/>
      <c r="K67" s="186"/>
    </row>
    <row r="68" spans="2:11" x14ac:dyDescent="0.25">
      <c r="B68" s="159"/>
      <c r="C68" s="972" t="s">
        <v>266</v>
      </c>
      <c r="D68" s="972"/>
      <c r="E68" s="972"/>
      <c r="F68" s="973"/>
      <c r="G68" s="932">
        <v>0</v>
      </c>
      <c r="H68" s="933"/>
      <c r="I68" s="184" t="s">
        <v>221</v>
      </c>
      <c r="J68" s="932">
        <v>0</v>
      </c>
      <c r="K68" s="971"/>
    </row>
    <row r="69" spans="2:11" ht="15.75" thickBot="1" x14ac:dyDescent="0.3">
      <c r="B69" s="867" t="s">
        <v>267</v>
      </c>
      <c r="C69" s="805"/>
      <c r="D69" s="805"/>
      <c r="E69" s="805"/>
      <c r="F69" s="38"/>
      <c r="I69" s="157"/>
      <c r="K69" s="2"/>
    </row>
    <row r="70" spans="2:11" ht="15.75" thickBot="1" x14ac:dyDescent="0.3">
      <c r="B70" s="159"/>
      <c r="C70" s="972" t="s">
        <v>268</v>
      </c>
      <c r="D70" s="972"/>
      <c r="E70" s="972"/>
      <c r="F70" s="972"/>
      <c r="G70" s="940">
        <f>G62+G64+G66+G68</f>
        <v>0</v>
      </c>
      <c r="H70" s="941"/>
      <c r="I70" s="184" t="s">
        <v>67</v>
      </c>
      <c r="J70" s="940">
        <f>J62+J64+J66+J68</f>
        <v>0</v>
      </c>
      <c r="K70" s="941"/>
    </row>
    <row r="71" spans="2:11" ht="6.95" customHeight="1" thickBot="1" x14ac:dyDescent="0.3">
      <c r="B71" s="3"/>
      <c r="K71" s="2"/>
    </row>
    <row r="72" spans="2:11" ht="15.75" thickBot="1" x14ac:dyDescent="0.3">
      <c r="B72" s="767" t="s">
        <v>269</v>
      </c>
      <c r="C72" s="768"/>
      <c r="D72" s="768"/>
      <c r="E72" s="768"/>
      <c r="F72" s="768"/>
      <c r="G72" s="768"/>
      <c r="H72" s="768"/>
      <c r="I72" s="768"/>
      <c r="J72" s="768"/>
      <c r="K72" s="769"/>
    </row>
    <row r="73" spans="2:11" ht="6.95" customHeight="1" x14ac:dyDescent="0.25">
      <c r="B73" s="3"/>
      <c r="K73" s="2"/>
    </row>
    <row r="74" spans="2:11" x14ac:dyDescent="0.25">
      <c r="B74" s="867" t="s">
        <v>270</v>
      </c>
      <c r="C74" s="805"/>
      <c r="D74" s="805"/>
      <c r="E74" s="805"/>
      <c r="F74" s="805"/>
      <c r="K74" s="2"/>
    </row>
    <row r="75" spans="2:11" x14ac:dyDescent="0.25">
      <c r="B75" s="976" t="s">
        <v>271</v>
      </c>
      <c r="C75" s="977"/>
      <c r="D75" s="977"/>
      <c r="E75" s="977"/>
      <c r="F75" s="978"/>
      <c r="G75" s="932">
        <v>0</v>
      </c>
      <c r="H75" s="933"/>
      <c r="I75" s="184" t="s">
        <v>221</v>
      </c>
      <c r="J75" s="932">
        <v>0</v>
      </c>
      <c r="K75" s="971"/>
    </row>
    <row r="76" spans="2:11" x14ac:dyDescent="0.25">
      <c r="B76" s="867" t="s">
        <v>272</v>
      </c>
      <c r="C76" s="805"/>
      <c r="D76" s="805"/>
      <c r="E76" s="805"/>
      <c r="F76" s="805"/>
      <c r="G76" s="805"/>
      <c r="H76" s="805"/>
      <c r="I76" s="157"/>
      <c r="K76" s="2"/>
    </row>
    <row r="77" spans="2:11" x14ac:dyDescent="0.25">
      <c r="B77" s="976" t="s">
        <v>273</v>
      </c>
      <c r="C77" s="977"/>
      <c r="D77" s="977"/>
      <c r="E77" s="977"/>
      <c r="F77" s="978"/>
      <c r="G77" s="932">
        <v>0</v>
      </c>
      <c r="H77" s="933"/>
      <c r="I77" s="184" t="s">
        <v>221</v>
      </c>
      <c r="J77" s="932">
        <v>0</v>
      </c>
      <c r="K77" s="971"/>
    </row>
    <row r="78" spans="2:11" x14ac:dyDescent="0.25">
      <c r="B78" s="867" t="s">
        <v>274</v>
      </c>
      <c r="C78" s="805"/>
      <c r="D78" s="805"/>
      <c r="E78" s="805"/>
      <c r="F78" s="805"/>
      <c r="I78" s="157"/>
      <c r="K78" s="2"/>
    </row>
    <row r="79" spans="2:11" x14ac:dyDescent="0.25">
      <c r="B79" s="976" t="s">
        <v>275</v>
      </c>
      <c r="C79" s="977"/>
      <c r="D79" s="977"/>
      <c r="E79" s="977"/>
      <c r="F79" s="978"/>
      <c r="G79" s="932">
        <v>0</v>
      </c>
      <c r="H79" s="933"/>
      <c r="I79" s="184" t="s">
        <v>221</v>
      </c>
      <c r="J79" s="932">
        <v>0</v>
      </c>
      <c r="K79" s="971"/>
    </row>
    <row r="80" spans="2:11" ht="15.75" thickBot="1" x14ac:dyDescent="0.3">
      <c r="B80" s="867" t="s">
        <v>276</v>
      </c>
      <c r="C80" s="805"/>
      <c r="D80" s="805"/>
      <c r="E80" s="805"/>
      <c r="F80" s="805"/>
      <c r="I80" s="157"/>
      <c r="K80" s="2"/>
    </row>
    <row r="81" spans="2:18" ht="15.75" thickBot="1" x14ac:dyDescent="0.3">
      <c r="B81" s="976" t="s">
        <v>277</v>
      </c>
      <c r="C81" s="977"/>
      <c r="D81" s="977"/>
      <c r="E81" s="977"/>
      <c r="F81" s="989"/>
      <c r="G81" s="940">
        <f>G75+G77+G79</f>
        <v>0</v>
      </c>
      <c r="H81" s="941"/>
      <c r="I81" s="184" t="s">
        <v>67</v>
      </c>
      <c r="J81" s="940">
        <f>J75+J77+J79</f>
        <v>0</v>
      </c>
      <c r="K81" s="941"/>
    </row>
    <row r="82" spans="2:18" ht="6.95" customHeight="1" x14ac:dyDescent="0.25">
      <c r="B82" s="3"/>
      <c r="K82" s="2"/>
    </row>
    <row r="83" spans="2:18" x14ac:dyDescent="0.25">
      <c r="B83" s="979" t="s">
        <v>278</v>
      </c>
      <c r="C83" s="980"/>
      <c r="D83" s="980"/>
      <c r="E83" s="980"/>
      <c r="F83" s="980"/>
      <c r="G83" s="980"/>
      <c r="H83" s="980"/>
      <c r="I83" s="980"/>
      <c r="J83" s="980"/>
      <c r="K83" s="981"/>
    </row>
    <row r="84" spans="2:18" x14ac:dyDescent="0.25">
      <c r="B84" s="979"/>
      <c r="C84" s="980"/>
      <c r="D84" s="980"/>
      <c r="E84" s="980"/>
      <c r="F84" s="980"/>
      <c r="G84" s="980"/>
      <c r="H84" s="980"/>
      <c r="I84" s="980"/>
      <c r="J84" s="980"/>
      <c r="K84" s="981"/>
      <c r="M84" s="970" t="s">
        <v>2</v>
      </c>
      <c r="N84" s="970"/>
      <c r="O84" s="970"/>
      <c r="P84" s="970"/>
      <c r="Q84" s="970"/>
      <c r="R84" s="970"/>
    </row>
    <row r="85" spans="2:18" x14ac:dyDescent="0.25">
      <c r="B85" s="678" t="s">
        <v>279</v>
      </c>
      <c r="C85" s="660"/>
      <c r="K85" s="2"/>
    </row>
    <row r="86" spans="2:18" ht="15.75" thickBot="1" x14ac:dyDescent="0.3">
      <c r="B86" s="867" t="s">
        <v>280</v>
      </c>
      <c r="C86" s="805"/>
      <c r="D86" s="805"/>
      <c r="E86" s="805"/>
      <c r="F86" s="38"/>
      <c r="K86" s="2"/>
    </row>
    <row r="87" spans="2:18" ht="15.75" thickBot="1" x14ac:dyDescent="0.3">
      <c r="B87" s="867" t="s">
        <v>281</v>
      </c>
      <c r="C87" s="805"/>
      <c r="D87" s="805"/>
      <c r="E87" s="805"/>
      <c r="F87" s="805"/>
      <c r="G87" s="982" t="e">
        <f>G70/G81</f>
        <v>#DIV/0!</v>
      </c>
      <c r="H87" s="983"/>
      <c r="J87" s="984" t="e">
        <f>J70/J81</f>
        <v>#DIV/0!</v>
      </c>
      <c r="K87" s="985"/>
    </row>
    <row r="88" spans="2:18" ht="15" customHeight="1" x14ac:dyDescent="0.25">
      <c r="B88" s="3"/>
      <c r="E88" s="119" t="s">
        <v>2</v>
      </c>
      <c r="F88" s="119"/>
      <c r="G88" s="119"/>
      <c r="H88" s="119"/>
      <c r="I88" s="119"/>
      <c r="J88" s="119"/>
      <c r="K88" s="187"/>
    </row>
    <row r="89" spans="2:18" x14ac:dyDescent="0.25">
      <c r="B89" s="678" t="s">
        <v>282</v>
      </c>
      <c r="C89" s="660"/>
      <c r="K89" s="2"/>
    </row>
    <row r="90" spans="2:18" ht="15.75" thickBot="1" x14ac:dyDescent="0.3">
      <c r="B90" s="867" t="s">
        <v>283</v>
      </c>
      <c r="C90" s="805"/>
      <c r="D90" s="805"/>
      <c r="E90" s="805"/>
      <c r="F90" s="805"/>
      <c r="K90" s="2"/>
    </row>
    <row r="91" spans="2:18" ht="15.75" thickBot="1" x14ac:dyDescent="0.3">
      <c r="B91" s="867" t="s">
        <v>284</v>
      </c>
      <c r="C91" s="805"/>
      <c r="D91" s="805"/>
      <c r="E91" s="805"/>
      <c r="F91" s="805"/>
      <c r="G91" s="984" t="e">
        <f>(G62+G64)/G81</f>
        <v>#DIV/0!</v>
      </c>
      <c r="H91" s="985"/>
      <c r="J91" s="984" t="e">
        <f>(J62+J64)/J81</f>
        <v>#DIV/0!</v>
      </c>
      <c r="K91" s="985"/>
    </row>
    <row r="92" spans="2:18" ht="6.95" customHeight="1" thickBot="1" x14ac:dyDescent="0.3">
      <c r="B92" s="159"/>
      <c r="C92" s="38"/>
      <c r="D92" s="38"/>
      <c r="E92" s="38"/>
      <c r="F92" s="38"/>
      <c r="G92" s="128"/>
      <c r="H92" s="128"/>
      <c r="J92" s="128"/>
      <c r="K92" s="179"/>
    </row>
    <row r="93" spans="2:18" ht="15.75" thickBot="1" x14ac:dyDescent="0.3">
      <c r="B93" s="986" t="s">
        <v>285</v>
      </c>
      <c r="C93" s="987"/>
      <c r="D93" s="987"/>
      <c r="E93" s="987"/>
      <c r="F93" s="987"/>
      <c r="G93" s="987"/>
      <c r="H93" s="987"/>
      <c r="I93" s="987"/>
      <c r="J93" s="987"/>
      <c r="K93" s="988"/>
    </row>
    <row r="94" spans="2:18" x14ac:dyDescent="0.25">
      <c r="B94" s="819" t="s">
        <v>2</v>
      </c>
      <c r="C94" s="820"/>
      <c r="D94" s="820"/>
      <c r="E94" s="820"/>
      <c r="F94" s="820"/>
      <c r="G94" s="820"/>
      <c r="H94" s="820"/>
      <c r="I94" s="820"/>
      <c r="J94" s="820"/>
      <c r="K94" s="821"/>
    </row>
    <row r="95" spans="2:18" x14ac:dyDescent="0.25">
      <c r="B95" s="822"/>
      <c r="C95" s="823"/>
      <c r="D95" s="823"/>
      <c r="E95" s="823"/>
      <c r="F95" s="823"/>
      <c r="G95" s="823"/>
      <c r="H95" s="823"/>
      <c r="I95" s="823"/>
      <c r="J95" s="823"/>
      <c r="K95" s="824"/>
    </row>
    <row r="96" spans="2:18" ht="39.950000000000003" customHeight="1" thickBot="1" x14ac:dyDescent="0.3">
      <c r="B96" s="825"/>
      <c r="C96" s="826"/>
      <c r="D96" s="826"/>
      <c r="E96" s="826"/>
      <c r="F96" s="826"/>
      <c r="G96" s="826"/>
      <c r="H96" s="826"/>
      <c r="I96" s="826"/>
      <c r="J96" s="826"/>
      <c r="K96" s="827"/>
    </row>
  </sheetData>
  <sheetProtection algorithmName="SHA-512" hashValue="8FKxYN2H0mb7oN3Vr6jKLVokTxtqnwXETqXO/6VDfLkctJqnOp39pGV9w2xe7ourcwPPydJZiVCe3cIKfglpBA==" saltValue="cMCnh4pX1QHsZJmA1uIxLQ==" spinCount="100000" sheet="1" objects="1" scenarios="1"/>
  <mergeCells count="117">
    <mergeCell ref="H1:K1"/>
    <mergeCell ref="B90:F90"/>
    <mergeCell ref="B78:F78"/>
    <mergeCell ref="B83:K84"/>
    <mergeCell ref="C68:F68"/>
    <mergeCell ref="B33:F33"/>
    <mergeCell ref="B29:F29"/>
    <mergeCell ref="B75:F75"/>
    <mergeCell ref="B77:F77"/>
    <mergeCell ref="B79:F79"/>
    <mergeCell ref="B81:F81"/>
    <mergeCell ref="D57:E57"/>
    <mergeCell ref="G57:J57"/>
    <mergeCell ref="B63:F63"/>
    <mergeCell ref="B32:F32"/>
    <mergeCell ref="B37:C37"/>
    <mergeCell ref="B50:K53"/>
    <mergeCell ref="D55:E55"/>
    <mergeCell ref="G55:J55"/>
    <mergeCell ref="G43:H43"/>
    <mergeCell ref="J43:K43"/>
    <mergeCell ref="B45:K45"/>
    <mergeCell ref="B46:K48"/>
    <mergeCell ref="B41:C41"/>
    <mergeCell ref="B42:F42"/>
    <mergeCell ref="B43:F43"/>
    <mergeCell ref="B93:K93"/>
    <mergeCell ref="B94:K96"/>
    <mergeCell ref="B67:E67"/>
    <mergeCell ref="B69:E69"/>
    <mergeCell ref="C70:F70"/>
    <mergeCell ref="G70:H70"/>
    <mergeCell ref="J70:K70"/>
    <mergeCell ref="B72:K72"/>
    <mergeCell ref="B74:F74"/>
    <mergeCell ref="B76:H76"/>
    <mergeCell ref="B80:F80"/>
    <mergeCell ref="G81:H81"/>
    <mergeCell ref="J81:K81"/>
    <mergeCell ref="B87:F87"/>
    <mergeCell ref="G79:H79"/>
    <mergeCell ref="J79:K79"/>
    <mergeCell ref="G75:H75"/>
    <mergeCell ref="J75:K75"/>
    <mergeCell ref="J87:K87"/>
    <mergeCell ref="B89:C89"/>
    <mergeCell ref="B85:C85"/>
    <mergeCell ref="B86:E86"/>
    <mergeCell ref="G87:H87"/>
    <mergeCell ref="B91:F91"/>
    <mergeCell ref="G91:H91"/>
    <mergeCell ref="J91:K91"/>
    <mergeCell ref="B2:K5"/>
    <mergeCell ref="D7:E7"/>
    <mergeCell ref="G7:J7"/>
    <mergeCell ref="D9:E9"/>
    <mergeCell ref="G9:J9"/>
    <mergeCell ref="B11:K11"/>
    <mergeCell ref="B21:E21"/>
    <mergeCell ref="G22:H22"/>
    <mergeCell ref="J22:K22"/>
    <mergeCell ref="B19:E19"/>
    <mergeCell ref="G20:H20"/>
    <mergeCell ref="J20:K20"/>
    <mergeCell ref="C20:F20"/>
    <mergeCell ref="B24:K24"/>
    <mergeCell ref="C22:F22"/>
    <mergeCell ref="C14:F14"/>
    <mergeCell ref="C16:F16"/>
    <mergeCell ref="C18:F18"/>
    <mergeCell ref="B13:F13"/>
    <mergeCell ref="G14:H14"/>
    <mergeCell ref="J14:K14"/>
    <mergeCell ref="G16:H16"/>
    <mergeCell ref="J16:K16"/>
    <mergeCell ref="G18:H18"/>
    <mergeCell ref="J18:K18"/>
    <mergeCell ref="B15:F15"/>
    <mergeCell ref="B17:F17"/>
    <mergeCell ref="G39:H39"/>
    <mergeCell ref="J39:K39"/>
    <mergeCell ref="J27:K27"/>
    <mergeCell ref="J29:K29"/>
    <mergeCell ref="G31:H31"/>
    <mergeCell ref="J31:K31"/>
    <mergeCell ref="G27:H27"/>
    <mergeCell ref="G29:H29"/>
    <mergeCell ref="B28:H28"/>
    <mergeCell ref="B27:F27"/>
    <mergeCell ref="B31:F31"/>
    <mergeCell ref="B35:K36"/>
    <mergeCell ref="B38:E38"/>
    <mergeCell ref="B39:F39"/>
    <mergeCell ref="H12:J12"/>
    <mergeCell ref="H60:J60"/>
    <mergeCell ref="M40:R41"/>
    <mergeCell ref="M84:R84"/>
    <mergeCell ref="B26:F26"/>
    <mergeCell ref="B30:F30"/>
    <mergeCell ref="G77:H77"/>
    <mergeCell ref="J77:K77"/>
    <mergeCell ref="G68:H68"/>
    <mergeCell ref="J68:K68"/>
    <mergeCell ref="G64:H64"/>
    <mergeCell ref="J64:K64"/>
    <mergeCell ref="G66:H66"/>
    <mergeCell ref="J66:K66"/>
    <mergeCell ref="C64:F64"/>
    <mergeCell ref="C66:F66"/>
    <mergeCell ref="B65:F65"/>
    <mergeCell ref="B59:K59"/>
    <mergeCell ref="G62:H62"/>
    <mergeCell ref="J62:K62"/>
    <mergeCell ref="C62:F62"/>
    <mergeCell ref="B61:F61"/>
    <mergeCell ref="G33:H33"/>
    <mergeCell ref="J33:K33"/>
  </mergeCells>
  <pageMargins left="1" right="0.5" top="0.5" bottom="0.5" header="0.3" footer="0.3"/>
  <pageSetup fitToWidth="0" orientation="portrait" r:id="rId1"/>
  <rowBreaks count="1" manualBreakCount="1">
    <brk id="48" max="16383" man="1"/>
  </rowBreaks>
  <ignoredErrors>
    <ignoredError sqref="G39 J39 G43 J43" evalError="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1">
    <tabColor theme="4" tint="0.39997558519241921"/>
  </sheetPr>
  <dimension ref="B1:S106"/>
  <sheetViews>
    <sheetView showGridLines="0" showRowColHeaders="0" zoomScaleNormal="100" workbookViewId="0">
      <selection activeCell="E6" sqref="E6:H6"/>
    </sheetView>
  </sheetViews>
  <sheetFormatPr defaultColWidth="10.7109375" defaultRowHeight="20.100000000000001" customHeight="1" x14ac:dyDescent="0.25"/>
  <cols>
    <col min="1" max="1" width="2.7109375" customWidth="1"/>
    <col min="4" max="4" width="12.42578125" customWidth="1"/>
    <col min="5" max="5" width="13.7109375" customWidth="1"/>
    <col min="6" max="6" width="15.7109375" customWidth="1"/>
    <col min="7" max="7" width="20.7109375" customWidth="1"/>
    <col min="8" max="8" width="15.7109375" customWidth="1"/>
    <col min="9" max="9" width="3.28515625" customWidth="1"/>
    <col min="19" max="19" width="13.85546875" customWidth="1"/>
  </cols>
  <sheetData>
    <row r="1" spans="2:19" ht="20.100000000000001" customHeight="1" thickBot="1" x14ac:dyDescent="0.3">
      <c r="G1" s="786" t="s">
        <v>609</v>
      </c>
      <c r="H1" s="786"/>
    </row>
    <row r="2" spans="2:19" ht="20.100000000000001" customHeight="1" x14ac:dyDescent="0.25">
      <c r="B2" s="605" t="s">
        <v>286</v>
      </c>
      <c r="C2" s="606"/>
      <c r="D2" s="606"/>
      <c r="E2" s="606"/>
      <c r="F2" s="606"/>
      <c r="G2" s="606"/>
      <c r="H2" s="607"/>
      <c r="J2" s="23"/>
      <c r="K2" s="29"/>
      <c r="L2" s="29"/>
      <c r="M2" s="29"/>
      <c r="N2" s="29"/>
      <c r="O2" s="29"/>
      <c r="P2" s="29"/>
      <c r="Q2" s="29"/>
      <c r="R2" s="29"/>
      <c r="S2" s="54"/>
    </row>
    <row r="3" spans="2:19" ht="20.100000000000001" customHeight="1" x14ac:dyDescent="0.25">
      <c r="B3" s="608"/>
      <c r="C3" s="609"/>
      <c r="D3" s="609"/>
      <c r="E3" s="609"/>
      <c r="F3" s="609"/>
      <c r="G3" s="609"/>
      <c r="H3" s="610"/>
      <c r="J3" s="30"/>
      <c r="S3" s="24"/>
    </row>
    <row r="4" spans="2:19" ht="20.100000000000001" customHeight="1" thickBot="1" x14ac:dyDescent="0.3">
      <c r="B4" s="611"/>
      <c r="C4" s="612"/>
      <c r="D4" s="612"/>
      <c r="E4" s="612"/>
      <c r="F4" s="612"/>
      <c r="G4" s="612"/>
      <c r="H4" s="613"/>
      <c r="J4" s="30"/>
      <c r="S4" s="24"/>
    </row>
    <row r="5" spans="2:19" ht="9.9499999999999993" customHeight="1" x14ac:dyDescent="0.25">
      <c r="B5" s="3"/>
      <c r="C5" s="1"/>
      <c r="D5" s="1"/>
      <c r="E5" s="1"/>
      <c r="F5" s="1"/>
      <c r="G5" s="1"/>
      <c r="H5" s="2"/>
      <c r="J5" s="30"/>
      <c r="S5" s="24"/>
    </row>
    <row r="6" spans="2:19" ht="20.100000000000001" customHeight="1" x14ac:dyDescent="0.25">
      <c r="B6" s="103"/>
      <c r="C6" s="34"/>
      <c r="D6" s="189" t="s">
        <v>287</v>
      </c>
      <c r="E6" s="910"/>
      <c r="F6" s="911"/>
      <c r="G6" s="911"/>
      <c r="H6" s="990"/>
      <c r="J6" s="30"/>
      <c r="S6" s="24"/>
    </row>
    <row r="7" spans="2:19" ht="9.9499999999999993" customHeight="1" x14ac:dyDescent="0.25">
      <c r="B7" s="3"/>
      <c r="C7" s="1"/>
      <c r="D7" s="1"/>
      <c r="E7" s="1"/>
      <c r="F7" s="1"/>
      <c r="G7" s="1"/>
      <c r="H7" s="2"/>
      <c r="J7" s="30"/>
      <c r="S7" s="24"/>
    </row>
    <row r="8" spans="2:19" ht="20.100000000000001" customHeight="1" x14ac:dyDescent="0.25">
      <c r="B8" s="103"/>
      <c r="C8" s="34"/>
      <c r="D8" s="189" t="s">
        <v>231</v>
      </c>
      <c r="E8" s="910"/>
      <c r="F8" s="911"/>
      <c r="G8" s="911"/>
      <c r="H8" s="990"/>
      <c r="J8" s="30"/>
      <c r="S8" s="24"/>
    </row>
    <row r="9" spans="2:19" ht="9.9499999999999993" customHeight="1" x14ac:dyDescent="0.25">
      <c r="B9" s="960" t="s">
        <v>488</v>
      </c>
      <c r="C9" s="961"/>
      <c r="D9" s="961"/>
      <c r="E9" s="961"/>
      <c r="F9" s="17"/>
      <c r="G9" s="17"/>
      <c r="H9" s="19"/>
      <c r="J9" s="30"/>
      <c r="S9" s="24"/>
    </row>
    <row r="10" spans="2:19" ht="20.100000000000001" customHeight="1" x14ac:dyDescent="0.25">
      <c r="B10" s="960"/>
      <c r="C10" s="961"/>
      <c r="D10" s="961"/>
      <c r="E10" s="961"/>
      <c r="F10" s="126"/>
      <c r="G10" s="403" t="s">
        <v>288</v>
      </c>
      <c r="H10" s="127"/>
      <c r="J10" s="949" t="s">
        <v>485</v>
      </c>
      <c r="K10" s="950"/>
      <c r="L10" s="950"/>
      <c r="M10" s="950"/>
      <c r="N10" s="950"/>
      <c r="O10" s="950"/>
      <c r="P10" s="950"/>
      <c r="Q10" s="950"/>
      <c r="R10" s="950"/>
      <c r="S10" s="24"/>
    </row>
    <row r="11" spans="2:19" ht="15" customHeight="1" x14ac:dyDescent="0.25">
      <c r="B11" s="960"/>
      <c r="C11" s="961"/>
      <c r="D11" s="961"/>
      <c r="E11" s="961"/>
      <c r="H11" s="24"/>
      <c r="J11" s="949" t="s">
        <v>486</v>
      </c>
      <c r="K11" s="950"/>
      <c r="L11" s="950"/>
      <c r="M11" s="950"/>
      <c r="N11" s="950"/>
      <c r="O11" s="950"/>
      <c r="P11" s="950"/>
      <c r="Q11" s="950"/>
      <c r="R11" s="950"/>
      <c r="S11" s="24"/>
    </row>
    <row r="12" spans="2:19" ht="20.100000000000001" customHeight="1" x14ac:dyDescent="0.25">
      <c r="B12" s="867" t="s">
        <v>233</v>
      </c>
      <c r="C12" s="805"/>
      <c r="D12" s="805"/>
      <c r="E12" s="953"/>
      <c r="F12" s="44">
        <v>0</v>
      </c>
      <c r="G12" s="346" t="s">
        <v>234</v>
      </c>
      <c r="H12" s="99">
        <v>0</v>
      </c>
      <c r="J12" s="30"/>
      <c r="S12" s="24"/>
    </row>
    <row r="13" spans="2:19" ht="20.100000000000001" customHeight="1" x14ac:dyDescent="0.25">
      <c r="B13" s="867" t="s">
        <v>289</v>
      </c>
      <c r="C13" s="805"/>
      <c r="D13" s="805"/>
      <c r="E13" s="953"/>
      <c r="F13" s="44">
        <v>0</v>
      </c>
      <c r="G13" s="346" t="s">
        <v>234</v>
      </c>
      <c r="H13" s="99">
        <v>0</v>
      </c>
      <c r="J13" s="30"/>
      <c r="S13" s="24"/>
    </row>
    <row r="14" spans="2:19" ht="9.9499999999999993" customHeight="1" thickBot="1" x14ac:dyDescent="0.3">
      <c r="B14" s="159"/>
      <c r="C14" s="38"/>
      <c r="D14" s="38"/>
      <c r="E14" s="38"/>
      <c r="F14" s="347"/>
      <c r="G14" s="1"/>
      <c r="H14" s="100"/>
      <c r="J14" s="30"/>
      <c r="S14" s="24"/>
    </row>
    <row r="15" spans="2:19" ht="20.100000000000001" customHeight="1" thickBot="1" x14ac:dyDescent="0.3">
      <c r="B15" s="159"/>
      <c r="C15" s="38"/>
      <c r="D15" s="1"/>
      <c r="E15" s="64" t="s">
        <v>290</v>
      </c>
      <c r="F15" s="232">
        <f>F12+F13</f>
        <v>0</v>
      </c>
      <c r="G15" s="1"/>
      <c r="H15" s="232">
        <f>H12+H13</f>
        <v>0</v>
      </c>
      <c r="J15" s="30"/>
      <c r="S15" s="24"/>
    </row>
    <row r="16" spans="2:19" ht="9.9499999999999993" customHeight="1" x14ac:dyDescent="0.25">
      <c r="B16" s="152"/>
      <c r="C16" s="121"/>
      <c r="D16" s="101"/>
      <c r="E16" s="101"/>
      <c r="F16" s="101"/>
      <c r="G16" s="17"/>
      <c r="H16" s="2"/>
      <c r="J16" s="30"/>
      <c r="S16" s="24"/>
    </row>
    <row r="17" spans="2:19" ht="20.100000000000001" customHeight="1" x14ac:dyDescent="0.25">
      <c r="B17" s="954" t="s">
        <v>291</v>
      </c>
      <c r="C17" s="955"/>
      <c r="D17" s="955"/>
      <c r="E17" s="956"/>
      <c r="F17" s="58">
        <v>0</v>
      </c>
      <c r="G17" s="1"/>
      <c r="H17" s="112">
        <v>0</v>
      </c>
      <c r="J17" s="30"/>
      <c r="S17" s="24"/>
    </row>
    <row r="18" spans="2:19" ht="9.75" customHeight="1" x14ac:dyDescent="0.25">
      <c r="B18" s="117"/>
      <c r="C18" s="109"/>
      <c r="D18" s="109"/>
      <c r="E18" s="109"/>
      <c r="F18" s="109"/>
      <c r="G18" s="348"/>
      <c r="H18" s="2"/>
      <c r="J18" s="30"/>
      <c r="S18" s="24"/>
    </row>
    <row r="19" spans="2:19" ht="20.100000000000001" customHeight="1" x14ac:dyDescent="0.25">
      <c r="B19" s="678" t="s">
        <v>292</v>
      </c>
      <c r="C19" s="660"/>
      <c r="D19" s="660"/>
      <c r="E19" s="660"/>
      <c r="F19" s="64"/>
      <c r="G19" s="64"/>
      <c r="H19" s="125"/>
      <c r="J19" s="30"/>
      <c r="S19" s="24"/>
    </row>
    <row r="20" spans="2:19" ht="20.100000000000001" customHeight="1" x14ac:dyDescent="0.25">
      <c r="B20" s="867" t="s">
        <v>559</v>
      </c>
      <c r="C20" s="805"/>
      <c r="D20" s="805"/>
      <c r="E20" s="953"/>
      <c r="F20" s="44">
        <v>0</v>
      </c>
      <c r="G20" s="346" t="s">
        <v>241</v>
      </c>
      <c r="H20" s="99">
        <v>0</v>
      </c>
      <c r="J20" s="30"/>
      <c r="S20" s="24"/>
    </row>
    <row r="21" spans="2:19" ht="20.100000000000001" customHeight="1" x14ac:dyDescent="0.25">
      <c r="B21" s="656" t="s">
        <v>294</v>
      </c>
      <c r="C21" s="657"/>
      <c r="D21" s="657"/>
      <c r="E21" s="813"/>
      <c r="F21" s="44">
        <v>0</v>
      </c>
      <c r="G21" s="17"/>
      <c r="H21" s="99">
        <v>0</v>
      </c>
      <c r="J21" s="30"/>
      <c r="S21" s="24"/>
    </row>
    <row r="22" spans="2:19" ht="20.100000000000001" customHeight="1" x14ac:dyDescent="0.25">
      <c r="B22" s="867" t="s">
        <v>295</v>
      </c>
      <c r="C22" s="805"/>
      <c r="D22" s="805"/>
      <c r="E22" s="953"/>
      <c r="F22" s="44">
        <v>0</v>
      </c>
      <c r="G22" s="17"/>
      <c r="H22" s="99">
        <v>0</v>
      </c>
      <c r="J22" s="30"/>
      <c r="S22" s="24"/>
    </row>
    <row r="23" spans="2:19" ht="20.100000000000001" customHeight="1" x14ac:dyDescent="0.25">
      <c r="B23" s="867" t="s">
        <v>296</v>
      </c>
      <c r="C23" s="805"/>
      <c r="D23" s="805"/>
      <c r="E23" s="953"/>
      <c r="F23" s="44">
        <v>0</v>
      </c>
      <c r="G23" s="17"/>
      <c r="H23" s="99">
        <v>0</v>
      </c>
      <c r="J23" s="30"/>
      <c r="S23" s="24"/>
    </row>
    <row r="24" spans="2:19" ht="9.75" customHeight="1" x14ac:dyDescent="0.25">
      <c r="B24" s="991" t="s">
        <v>297</v>
      </c>
      <c r="C24" s="992"/>
      <c r="D24" s="992"/>
      <c r="E24" s="992"/>
      <c r="F24" s="992"/>
      <c r="G24" s="992"/>
      <c r="H24" s="993"/>
      <c r="J24" s="30"/>
      <c r="S24" s="24"/>
    </row>
    <row r="25" spans="2:19" ht="20.100000000000001" customHeight="1" x14ac:dyDescent="0.25">
      <c r="B25" s="867" t="s">
        <v>247</v>
      </c>
      <c r="C25" s="805"/>
      <c r="D25" s="805"/>
      <c r="E25" s="953"/>
      <c r="F25" s="56">
        <v>0</v>
      </c>
      <c r="G25" s="346" t="s">
        <v>50</v>
      </c>
      <c r="H25" s="113">
        <v>0</v>
      </c>
      <c r="J25" s="30"/>
      <c r="S25" s="24"/>
    </row>
    <row r="26" spans="2:19" ht="9.75" customHeight="1" x14ac:dyDescent="0.25">
      <c r="B26" s="991" t="s">
        <v>298</v>
      </c>
      <c r="C26" s="992"/>
      <c r="D26" s="992"/>
      <c r="E26" s="992"/>
      <c r="F26" s="349"/>
      <c r="G26" s="17"/>
      <c r="H26" s="100"/>
      <c r="J26" s="30"/>
      <c r="S26" s="24"/>
    </row>
    <row r="27" spans="2:19" ht="20.100000000000001" customHeight="1" x14ac:dyDescent="0.25">
      <c r="B27" s="867" t="s">
        <v>299</v>
      </c>
      <c r="C27" s="805"/>
      <c r="D27" s="805"/>
      <c r="E27" s="953"/>
      <c r="F27" s="56">
        <v>0</v>
      </c>
      <c r="G27" s="346" t="s">
        <v>50</v>
      </c>
      <c r="H27" s="113">
        <v>0</v>
      </c>
      <c r="J27" s="30"/>
      <c r="S27" s="24"/>
    </row>
    <row r="28" spans="2:19" ht="9.75" customHeight="1" x14ac:dyDescent="0.25">
      <c r="B28" s="999" t="s">
        <v>300</v>
      </c>
      <c r="C28" s="1000"/>
      <c r="D28" s="1000"/>
      <c r="E28" s="1000"/>
      <c r="F28" s="17"/>
      <c r="G28" s="17"/>
      <c r="H28" s="2"/>
      <c r="J28" s="30"/>
      <c r="S28" s="24"/>
    </row>
    <row r="29" spans="2:19" ht="20.100000000000001" customHeight="1" x14ac:dyDescent="0.25">
      <c r="B29" s="656" t="s">
        <v>301</v>
      </c>
      <c r="C29" s="657"/>
      <c r="D29" s="657"/>
      <c r="E29" s="657"/>
      <c r="F29" s="57">
        <v>0</v>
      </c>
      <c r="G29" s="17"/>
      <c r="H29" s="114">
        <v>0</v>
      </c>
      <c r="J29" s="30"/>
      <c r="S29" s="24"/>
    </row>
    <row r="30" spans="2:19" ht="4.5" customHeight="1" thickBot="1" x14ac:dyDescent="0.3">
      <c r="B30" s="61"/>
      <c r="C30" s="62"/>
      <c r="D30" s="62"/>
      <c r="E30" s="62"/>
      <c r="F30" s="20"/>
      <c r="G30" s="17"/>
      <c r="H30" s="138"/>
      <c r="J30" s="30"/>
      <c r="S30" s="24"/>
    </row>
    <row r="31" spans="2:19" ht="20.100000000000001" customHeight="1" thickBot="1" x14ac:dyDescent="0.3">
      <c r="B31" s="966" t="s">
        <v>251</v>
      </c>
      <c r="C31" s="796"/>
      <c r="D31" s="796"/>
      <c r="E31" s="877"/>
      <c r="F31" s="232">
        <f>(F20+F21+F22+F23+F25+F27)</f>
        <v>0</v>
      </c>
      <c r="G31" s="1"/>
      <c r="H31" s="232">
        <f>(H20+H21+H22+H23+H25+H27)</f>
        <v>0</v>
      </c>
      <c r="J31" s="30"/>
      <c r="S31" s="24"/>
    </row>
    <row r="32" spans="2:19" ht="4.9000000000000004" customHeight="1" thickBot="1" x14ac:dyDescent="0.3">
      <c r="B32" s="355"/>
      <c r="C32" s="356"/>
      <c r="D32" s="356"/>
      <c r="E32" s="356"/>
      <c r="F32" s="17"/>
      <c r="G32" s="17"/>
      <c r="H32" s="2"/>
      <c r="J32" s="30"/>
      <c r="S32" s="24"/>
    </row>
    <row r="33" spans="2:19" ht="20.100000000000001" customHeight="1" thickBot="1" x14ac:dyDescent="0.3">
      <c r="B33" s="966" t="s">
        <v>302</v>
      </c>
      <c r="C33" s="796"/>
      <c r="D33" s="796"/>
      <c r="E33" s="877"/>
      <c r="F33" s="233">
        <f>(F31*F17)+F29</f>
        <v>0</v>
      </c>
      <c r="G33" s="74"/>
      <c r="H33" s="233">
        <f>(H31*H17)+H29</f>
        <v>0</v>
      </c>
      <c r="J33" s="30"/>
      <c r="S33" s="24"/>
    </row>
    <row r="34" spans="2:19" ht="4.5" customHeight="1" thickBot="1" x14ac:dyDescent="0.3">
      <c r="B34" s="135"/>
      <c r="C34" s="82"/>
      <c r="D34" s="82"/>
      <c r="E34" s="82"/>
      <c r="F34" s="350"/>
      <c r="G34" s="74"/>
      <c r="H34" s="351"/>
      <c r="J34" s="30"/>
      <c r="S34" s="24"/>
    </row>
    <row r="35" spans="2:19" ht="20.100000000000001" customHeight="1" thickBot="1" x14ac:dyDescent="0.3">
      <c r="B35" s="149"/>
      <c r="C35" s="74"/>
      <c r="D35" s="34"/>
      <c r="E35" s="96"/>
      <c r="F35" s="233">
        <f>F15+F33</f>
        <v>0</v>
      </c>
      <c r="G35" s="9" t="s">
        <v>253</v>
      </c>
      <c r="H35" s="233">
        <f>H15+H33</f>
        <v>0</v>
      </c>
      <c r="J35" s="30"/>
      <c r="S35" s="24"/>
    </row>
    <row r="36" spans="2:19" ht="9.75" customHeight="1" thickBot="1" x14ac:dyDescent="0.3">
      <c r="B36" s="149"/>
      <c r="C36" s="102"/>
      <c r="D36" s="102"/>
      <c r="E36" s="102"/>
      <c r="F36" s="352"/>
      <c r="G36" s="74"/>
      <c r="H36" s="2"/>
      <c r="J36" s="30"/>
      <c r="S36" s="24"/>
    </row>
    <row r="37" spans="2:19" ht="20.100000000000001" customHeight="1" thickBot="1" x14ac:dyDescent="0.3">
      <c r="B37" s="149"/>
      <c r="C37" s="102"/>
      <c r="D37" s="102"/>
      <c r="E37" s="102"/>
      <c r="F37" s="233">
        <f>F35/12</f>
        <v>0</v>
      </c>
      <c r="G37" s="9" t="s">
        <v>184</v>
      </c>
      <c r="H37" s="227">
        <f>H35/12</f>
        <v>0</v>
      </c>
      <c r="J37" s="30"/>
      <c r="S37" s="24"/>
    </row>
    <row r="38" spans="2:19" ht="9.75" customHeight="1" thickBot="1" x14ac:dyDescent="0.3">
      <c r="B38" s="149"/>
      <c r="C38" s="102"/>
      <c r="D38" s="102"/>
      <c r="E38" s="102"/>
      <c r="F38" s="352"/>
      <c r="G38" s="74"/>
      <c r="H38" s="2"/>
      <c r="J38" s="30"/>
      <c r="S38" s="24"/>
    </row>
    <row r="39" spans="2:19" ht="20.100000000000001" customHeight="1" thickBot="1" x14ac:dyDescent="0.3">
      <c r="B39" s="997" t="str">
        <f>IFERROR(IF(H35&lt;F35, "YTD Declining Income Indicated:", ""), "")</f>
        <v/>
      </c>
      <c r="C39" s="998"/>
      <c r="D39" s="998"/>
      <c r="E39" s="553">
        <f>H35/12</f>
        <v>0</v>
      </c>
      <c r="F39" s="994" t="s">
        <v>254</v>
      </c>
      <c r="G39" s="994"/>
      <c r="H39" s="227">
        <f>(F35+H35)/24</f>
        <v>0</v>
      </c>
      <c r="J39" s="30"/>
      <c r="S39" s="24"/>
    </row>
    <row r="40" spans="2:19" ht="9.75" customHeight="1" thickBot="1" x14ac:dyDescent="0.3">
      <c r="B40" s="30"/>
      <c r="F40" s="353"/>
      <c r="G40" s="353"/>
      <c r="H40" s="354"/>
      <c r="J40" s="30"/>
      <c r="S40" s="24"/>
    </row>
    <row r="41" spans="2:19" ht="20.100000000000001" customHeight="1" thickBot="1" x14ac:dyDescent="0.3">
      <c r="B41" s="602" t="s">
        <v>215</v>
      </c>
      <c r="C41" s="603"/>
      <c r="D41" s="603"/>
      <c r="E41" s="603"/>
      <c r="F41" s="603"/>
      <c r="G41" s="603"/>
      <c r="H41" s="604"/>
      <c r="J41" s="30"/>
      <c r="S41" s="24"/>
    </row>
    <row r="42" spans="2:19" ht="15" customHeight="1" x14ac:dyDescent="0.25">
      <c r="B42" s="899"/>
      <c r="C42" s="900"/>
      <c r="D42" s="900"/>
      <c r="E42" s="900"/>
      <c r="F42" s="900"/>
      <c r="G42" s="900"/>
      <c r="H42" s="901"/>
      <c r="J42" s="30"/>
      <c r="S42" s="24"/>
    </row>
    <row r="43" spans="2:19" ht="15" customHeight="1" x14ac:dyDescent="0.25">
      <c r="B43" s="902"/>
      <c r="C43" s="903"/>
      <c r="D43" s="903"/>
      <c r="E43" s="903"/>
      <c r="F43" s="903"/>
      <c r="G43" s="903"/>
      <c r="H43" s="904"/>
      <c r="J43" s="30"/>
      <c r="S43" s="24"/>
    </row>
    <row r="44" spans="2:19" ht="15" customHeight="1" x14ac:dyDescent="0.25">
      <c r="B44" s="902"/>
      <c r="C44" s="903"/>
      <c r="D44" s="903"/>
      <c r="E44" s="903"/>
      <c r="F44" s="903"/>
      <c r="G44" s="903"/>
      <c r="H44" s="904"/>
      <c r="J44" s="30"/>
      <c r="S44" s="24"/>
    </row>
    <row r="45" spans="2:19" ht="15" customHeight="1" x14ac:dyDescent="0.25">
      <c r="B45" s="902"/>
      <c r="C45" s="903"/>
      <c r="D45" s="903"/>
      <c r="E45" s="903"/>
      <c r="F45" s="903"/>
      <c r="G45" s="903"/>
      <c r="H45" s="904"/>
      <c r="J45" s="30"/>
      <c r="S45" s="24"/>
    </row>
    <row r="46" spans="2:19" ht="15" customHeight="1" x14ac:dyDescent="0.25">
      <c r="B46" s="902"/>
      <c r="C46" s="903"/>
      <c r="D46" s="903"/>
      <c r="E46" s="903"/>
      <c r="F46" s="903"/>
      <c r="G46" s="903"/>
      <c r="H46" s="904"/>
      <c r="J46" s="30"/>
      <c r="S46" s="24"/>
    </row>
    <row r="47" spans="2:19" ht="15" customHeight="1" thickBot="1" x14ac:dyDescent="0.3">
      <c r="B47" s="905"/>
      <c r="C47" s="906"/>
      <c r="D47" s="906"/>
      <c r="E47" s="906"/>
      <c r="F47" s="906"/>
      <c r="G47" s="906"/>
      <c r="H47" s="907"/>
      <c r="J47" s="30"/>
      <c r="S47" s="24"/>
    </row>
    <row r="48" spans="2:19" ht="20.100000000000001" customHeight="1" x14ac:dyDescent="0.25">
      <c r="B48" s="605" t="s">
        <v>286</v>
      </c>
      <c r="C48" s="606"/>
      <c r="D48" s="606"/>
      <c r="E48" s="606"/>
      <c r="F48" s="606"/>
      <c r="G48" s="606"/>
      <c r="H48" s="607"/>
      <c r="J48" s="30"/>
      <c r="S48" s="24"/>
    </row>
    <row r="49" spans="2:19" ht="20.100000000000001" customHeight="1" x14ac:dyDescent="0.25">
      <c r="B49" s="608"/>
      <c r="C49" s="609"/>
      <c r="D49" s="609"/>
      <c r="E49" s="609"/>
      <c r="F49" s="609"/>
      <c r="G49" s="609"/>
      <c r="H49" s="610"/>
      <c r="J49" s="30"/>
      <c r="S49" s="24"/>
    </row>
    <row r="50" spans="2:19" ht="19.5" customHeight="1" thickBot="1" x14ac:dyDescent="0.3">
      <c r="B50" s="611"/>
      <c r="C50" s="612"/>
      <c r="D50" s="612"/>
      <c r="E50" s="612"/>
      <c r="F50" s="612"/>
      <c r="G50" s="612"/>
      <c r="H50" s="613"/>
      <c r="J50" s="30"/>
      <c r="S50" s="24"/>
    </row>
    <row r="51" spans="2:19" ht="9.75" customHeight="1" x14ac:dyDescent="0.25">
      <c r="B51" s="3"/>
      <c r="C51" s="1"/>
      <c r="D51" s="1"/>
      <c r="E51" s="1"/>
      <c r="F51" s="1"/>
      <c r="G51" s="1"/>
      <c r="H51" s="2"/>
      <c r="J51" s="30"/>
      <c r="S51" s="24"/>
    </row>
    <row r="52" spans="2:19" ht="19.5" customHeight="1" x14ac:dyDescent="0.25">
      <c r="B52" s="103"/>
      <c r="C52" s="34"/>
      <c r="D52" s="189" t="s">
        <v>287</v>
      </c>
      <c r="E52" s="910"/>
      <c r="F52" s="911"/>
      <c r="G52" s="911"/>
      <c r="H52" s="990"/>
      <c r="J52" s="30"/>
      <c r="S52" s="24"/>
    </row>
    <row r="53" spans="2:19" ht="9.75" customHeight="1" x14ac:dyDescent="0.25">
      <c r="B53" s="3"/>
      <c r="C53" s="1"/>
      <c r="D53" s="1"/>
      <c r="E53" s="1"/>
      <c r="F53" s="1"/>
      <c r="G53" s="1"/>
      <c r="H53" s="2"/>
      <c r="J53" s="30"/>
      <c r="S53" s="24"/>
    </row>
    <row r="54" spans="2:19" ht="19.5" customHeight="1" x14ac:dyDescent="0.25">
      <c r="B54" s="103"/>
      <c r="C54" s="34"/>
      <c r="D54" s="189" t="s">
        <v>231</v>
      </c>
      <c r="E54" s="910"/>
      <c r="F54" s="911"/>
      <c r="G54" s="911"/>
      <c r="H54" s="990"/>
      <c r="J54" s="30"/>
      <c r="S54" s="24"/>
    </row>
    <row r="55" spans="2:19" ht="9.9499999999999993" customHeight="1" x14ac:dyDescent="0.25">
      <c r="B55" s="995"/>
      <c r="C55" s="648"/>
      <c r="D55" s="648"/>
      <c r="E55" s="648"/>
      <c r="F55" s="648"/>
      <c r="G55" s="648"/>
      <c r="H55" s="996"/>
      <c r="J55" s="30"/>
      <c r="S55" s="24"/>
    </row>
    <row r="56" spans="2:19" ht="20.100000000000001" customHeight="1" x14ac:dyDescent="0.25">
      <c r="B56" s="30"/>
      <c r="C56" s="1"/>
      <c r="D56" s="1"/>
      <c r="E56" s="34" t="s">
        <v>2</v>
      </c>
      <c r="F56" s="126"/>
      <c r="G56" s="403" t="s">
        <v>288</v>
      </c>
      <c r="H56" s="127"/>
      <c r="J56" s="30"/>
      <c r="S56" s="24"/>
    </row>
    <row r="57" spans="2:19" ht="9.9499999999999993" customHeight="1" x14ac:dyDescent="0.25">
      <c r="B57" s="30"/>
      <c r="H57" s="24"/>
      <c r="J57" s="30"/>
      <c r="S57" s="24"/>
    </row>
    <row r="58" spans="2:19" ht="20.100000000000001" customHeight="1" x14ac:dyDescent="0.25">
      <c r="B58" s="867" t="s">
        <v>233</v>
      </c>
      <c r="C58" s="805"/>
      <c r="D58" s="805"/>
      <c r="E58" s="953"/>
      <c r="F58" s="44">
        <v>0</v>
      </c>
      <c r="G58" s="346" t="s">
        <v>234</v>
      </c>
      <c r="H58" s="99">
        <v>0</v>
      </c>
      <c r="J58" s="30"/>
      <c r="S58" s="24"/>
    </row>
    <row r="59" spans="2:19" ht="20.100000000000001" customHeight="1" x14ac:dyDescent="0.25">
      <c r="B59" s="867" t="s">
        <v>289</v>
      </c>
      <c r="C59" s="805"/>
      <c r="D59" s="805"/>
      <c r="E59" s="953"/>
      <c r="F59" s="44">
        <v>0</v>
      </c>
      <c r="G59" s="346" t="s">
        <v>234</v>
      </c>
      <c r="H59" s="99">
        <v>0</v>
      </c>
      <c r="J59" s="30"/>
      <c r="S59" s="24"/>
    </row>
    <row r="60" spans="2:19" ht="9.9499999999999993" customHeight="1" thickBot="1" x14ac:dyDescent="0.3">
      <c r="B60" s="159"/>
      <c r="C60" s="38"/>
      <c r="D60" s="38"/>
      <c r="E60" s="38"/>
      <c r="F60" s="347"/>
      <c r="G60" s="1"/>
      <c r="H60" s="100"/>
      <c r="J60" s="30"/>
      <c r="S60" s="24"/>
    </row>
    <row r="61" spans="2:19" ht="20.100000000000001" customHeight="1" thickBot="1" x14ac:dyDescent="0.3">
      <c r="B61" s="159"/>
      <c r="C61" s="38"/>
      <c r="D61" s="1"/>
      <c r="E61" s="64" t="s">
        <v>290</v>
      </c>
      <c r="F61" s="232">
        <f>F58+F59</f>
        <v>0</v>
      </c>
      <c r="G61" s="1"/>
      <c r="H61" s="232">
        <f>H58+H59</f>
        <v>0</v>
      </c>
      <c r="J61" s="30"/>
      <c r="S61" s="24"/>
    </row>
    <row r="62" spans="2:19" ht="9.9499999999999993" customHeight="1" x14ac:dyDescent="0.25">
      <c r="B62" s="152"/>
      <c r="C62" s="121"/>
      <c r="D62" s="101"/>
      <c r="E62" s="101"/>
      <c r="F62" s="101"/>
      <c r="G62" s="17"/>
      <c r="H62" s="2"/>
      <c r="J62" s="30"/>
      <c r="S62" s="24"/>
    </row>
    <row r="63" spans="2:19" ht="20.100000000000001" customHeight="1" x14ac:dyDescent="0.25">
      <c r="B63" s="954" t="s">
        <v>291</v>
      </c>
      <c r="C63" s="955"/>
      <c r="D63" s="955"/>
      <c r="E63" s="956"/>
      <c r="F63" s="58">
        <v>0</v>
      </c>
      <c r="G63" s="1"/>
      <c r="H63" s="112">
        <v>0</v>
      </c>
      <c r="J63" s="30"/>
      <c r="S63" s="24"/>
    </row>
    <row r="64" spans="2:19" ht="9.9499999999999993" customHeight="1" x14ac:dyDescent="0.25">
      <c r="B64" s="117"/>
      <c r="C64" s="109"/>
      <c r="D64" s="109"/>
      <c r="E64" s="109"/>
      <c r="F64" s="109"/>
      <c r="G64" s="348"/>
      <c r="H64" s="2"/>
      <c r="J64" s="30"/>
      <c r="S64" s="24"/>
    </row>
    <row r="65" spans="2:19" ht="20.100000000000001" customHeight="1" x14ac:dyDescent="0.25">
      <c r="B65" s="678" t="s">
        <v>292</v>
      </c>
      <c r="C65" s="660"/>
      <c r="D65" s="660"/>
      <c r="E65" s="660"/>
      <c r="F65" s="64"/>
      <c r="G65" s="64"/>
      <c r="H65" s="125"/>
      <c r="J65" s="30"/>
      <c r="S65" s="24"/>
    </row>
    <row r="66" spans="2:19" ht="20.100000000000001" customHeight="1" x14ac:dyDescent="0.25">
      <c r="B66" s="867" t="s">
        <v>293</v>
      </c>
      <c r="C66" s="805"/>
      <c r="D66" s="805"/>
      <c r="E66" s="953"/>
      <c r="F66" s="44">
        <v>0</v>
      </c>
      <c r="G66" s="346" t="s">
        <v>241</v>
      </c>
      <c r="H66" s="99">
        <v>0</v>
      </c>
      <c r="J66" s="30"/>
      <c r="S66" s="24"/>
    </row>
    <row r="67" spans="2:19" ht="20.100000000000001" customHeight="1" x14ac:dyDescent="0.25">
      <c r="B67" s="656" t="s">
        <v>294</v>
      </c>
      <c r="C67" s="657"/>
      <c r="D67" s="657"/>
      <c r="E67" s="813"/>
      <c r="F67" s="44">
        <v>0</v>
      </c>
      <c r="G67" s="17"/>
      <c r="H67" s="99">
        <v>0</v>
      </c>
      <c r="J67" s="30"/>
      <c r="S67" s="24"/>
    </row>
    <row r="68" spans="2:19" ht="20.100000000000001" customHeight="1" x14ac:dyDescent="0.25">
      <c r="B68" s="867" t="s">
        <v>295</v>
      </c>
      <c r="C68" s="805"/>
      <c r="D68" s="805"/>
      <c r="E68" s="953"/>
      <c r="F68" s="44">
        <v>0</v>
      </c>
      <c r="G68" s="17"/>
      <c r="H68" s="99">
        <v>0</v>
      </c>
      <c r="J68" s="30"/>
      <c r="S68" s="24"/>
    </row>
    <row r="69" spans="2:19" ht="20.100000000000001" customHeight="1" x14ac:dyDescent="0.25">
      <c r="B69" s="867" t="s">
        <v>296</v>
      </c>
      <c r="C69" s="805"/>
      <c r="D69" s="805"/>
      <c r="E69" s="953"/>
      <c r="F69" s="44">
        <v>0</v>
      </c>
      <c r="G69" s="17"/>
      <c r="H69" s="99">
        <v>0</v>
      </c>
      <c r="J69" s="30"/>
      <c r="S69" s="24"/>
    </row>
    <row r="70" spans="2:19" ht="9.75" customHeight="1" x14ac:dyDescent="0.25">
      <c r="B70" s="991" t="s">
        <v>297</v>
      </c>
      <c r="C70" s="992"/>
      <c r="D70" s="992"/>
      <c r="E70" s="992"/>
      <c r="F70" s="992"/>
      <c r="G70" s="992"/>
      <c r="H70" s="993"/>
      <c r="J70" s="30"/>
      <c r="S70" s="24"/>
    </row>
    <row r="71" spans="2:19" ht="20.100000000000001" customHeight="1" x14ac:dyDescent="0.25">
      <c r="B71" s="867" t="s">
        <v>247</v>
      </c>
      <c r="C71" s="805"/>
      <c r="D71" s="805"/>
      <c r="E71" s="953"/>
      <c r="F71" s="56">
        <v>0</v>
      </c>
      <c r="G71" s="346" t="s">
        <v>50</v>
      </c>
      <c r="H71" s="113">
        <v>0</v>
      </c>
      <c r="J71" s="30"/>
      <c r="S71" s="24"/>
    </row>
    <row r="72" spans="2:19" ht="9.75" customHeight="1" x14ac:dyDescent="0.25">
      <c r="B72" s="991" t="s">
        <v>298</v>
      </c>
      <c r="C72" s="992"/>
      <c r="D72" s="992"/>
      <c r="E72" s="992"/>
      <c r="F72" s="349"/>
      <c r="G72" s="17"/>
      <c r="H72" s="100"/>
      <c r="J72" s="30"/>
      <c r="S72" s="24"/>
    </row>
    <row r="73" spans="2:19" ht="20.100000000000001" customHeight="1" x14ac:dyDescent="0.25">
      <c r="B73" s="867" t="s">
        <v>299</v>
      </c>
      <c r="C73" s="805"/>
      <c r="D73" s="805"/>
      <c r="E73" s="953"/>
      <c r="F73" s="56">
        <v>0</v>
      </c>
      <c r="G73" s="346" t="s">
        <v>50</v>
      </c>
      <c r="H73" s="113">
        <v>0</v>
      </c>
      <c r="J73" s="30"/>
      <c r="S73" s="24"/>
    </row>
    <row r="74" spans="2:19" ht="9.75" customHeight="1" x14ac:dyDescent="0.25">
      <c r="B74" s="999" t="s">
        <v>300</v>
      </c>
      <c r="C74" s="1000"/>
      <c r="D74" s="1000"/>
      <c r="E74" s="1000"/>
      <c r="F74" s="17"/>
      <c r="G74" s="17"/>
      <c r="H74" s="2"/>
      <c r="J74" s="30"/>
      <c r="S74" s="24"/>
    </row>
    <row r="75" spans="2:19" ht="9.75" customHeight="1" x14ac:dyDescent="0.25">
      <c r="B75" s="135"/>
      <c r="C75" s="82"/>
      <c r="D75" s="82"/>
      <c r="E75" s="82"/>
      <c r="F75" s="350"/>
      <c r="G75" s="74"/>
      <c r="H75" s="351"/>
      <c r="J75" s="30"/>
      <c r="S75" s="24"/>
    </row>
    <row r="76" spans="2:19" ht="19.5" customHeight="1" x14ac:dyDescent="0.25">
      <c r="B76" s="656" t="s">
        <v>301</v>
      </c>
      <c r="C76" s="657"/>
      <c r="D76" s="657"/>
      <c r="E76" s="657"/>
      <c r="F76" s="57">
        <v>0</v>
      </c>
      <c r="G76" s="17"/>
      <c r="H76" s="114">
        <v>0</v>
      </c>
      <c r="J76" s="30"/>
      <c r="S76" s="24"/>
    </row>
    <row r="77" spans="2:19" ht="4.5" customHeight="1" thickBot="1" x14ac:dyDescent="0.3">
      <c r="B77" s="61"/>
      <c r="C77" s="62"/>
      <c r="D77" s="62"/>
      <c r="E77" s="62"/>
      <c r="F77" s="20"/>
      <c r="G77" s="17"/>
      <c r="H77" s="138"/>
      <c r="J77" s="30"/>
      <c r="S77" s="24"/>
    </row>
    <row r="78" spans="2:19" ht="19.5" customHeight="1" thickBot="1" x14ac:dyDescent="0.3">
      <c r="B78" s="966" t="s">
        <v>251</v>
      </c>
      <c r="C78" s="796"/>
      <c r="D78" s="796"/>
      <c r="E78" s="877"/>
      <c r="F78" s="232">
        <f>(F66+F67+F68+F69+F71+F73)</f>
        <v>0</v>
      </c>
      <c r="G78" s="1"/>
      <c r="H78" s="232">
        <f>(H66+H67+H68+H69+H71+H73)</f>
        <v>0</v>
      </c>
      <c r="J78" s="30"/>
      <c r="S78" s="24"/>
    </row>
    <row r="79" spans="2:19" ht="4.5" customHeight="1" thickBot="1" x14ac:dyDescent="0.3">
      <c r="B79" s="355"/>
      <c r="C79" s="356"/>
      <c r="D79" s="356"/>
      <c r="E79" s="356"/>
      <c r="F79" s="17"/>
      <c r="G79" s="17"/>
      <c r="H79" s="2"/>
      <c r="J79" s="30"/>
      <c r="S79" s="24"/>
    </row>
    <row r="80" spans="2:19" ht="19.5" customHeight="1" thickBot="1" x14ac:dyDescent="0.3">
      <c r="B80" s="966" t="s">
        <v>302</v>
      </c>
      <c r="C80" s="796"/>
      <c r="D80" s="796"/>
      <c r="E80" s="877"/>
      <c r="F80" s="233">
        <f>(F78*F63)+F76</f>
        <v>0</v>
      </c>
      <c r="G80" s="74"/>
      <c r="H80" s="233">
        <f>(H78*H63)+H76</f>
        <v>0</v>
      </c>
      <c r="J80" s="30"/>
      <c r="S80" s="24"/>
    </row>
    <row r="81" spans="2:19" ht="4.5" customHeight="1" thickBot="1" x14ac:dyDescent="0.3">
      <c r="B81" s="135"/>
      <c r="C81" s="82"/>
      <c r="D81" s="82"/>
      <c r="E81" s="82"/>
      <c r="F81" s="350"/>
      <c r="G81" s="74"/>
      <c r="H81" s="351"/>
      <c r="J81" s="30"/>
      <c r="S81" s="24"/>
    </row>
    <row r="82" spans="2:19" ht="20.100000000000001" customHeight="1" thickBot="1" x14ac:dyDescent="0.3">
      <c r="B82" s="149"/>
      <c r="C82" s="74"/>
      <c r="D82" s="34"/>
      <c r="E82" s="96"/>
      <c r="F82" s="233">
        <f>F61+F80</f>
        <v>0</v>
      </c>
      <c r="G82" s="9" t="s">
        <v>253</v>
      </c>
      <c r="H82" s="233">
        <f>H61+H80</f>
        <v>0</v>
      </c>
      <c r="J82" s="30"/>
      <c r="S82" s="24"/>
    </row>
    <row r="83" spans="2:19" ht="9.9499999999999993" customHeight="1" thickBot="1" x14ac:dyDescent="0.3">
      <c r="B83" s="149"/>
      <c r="C83" s="102"/>
      <c r="D83" s="102"/>
      <c r="E83" s="102"/>
      <c r="F83" s="352"/>
      <c r="G83" s="74"/>
      <c r="H83" s="2"/>
      <c r="J83" s="30"/>
      <c r="S83" s="24"/>
    </row>
    <row r="84" spans="2:19" ht="20.100000000000001" customHeight="1" thickBot="1" x14ac:dyDescent="0.3">
      <c r="B84" s="149"/>
      <c r="C84" s="102"/>
      <c r="D84" s="102"/>
      <c r="E84" s="102"/>
      <c r="F84" s="233">
        <f>F82/12</f>
        <v>0</v>
      </c>
      <c r="G84" s="9" t="s">
        <v>184</v>
      </c>
      <c r="H84" s="227">
        <f>H82/12</f>
        <v>0</v>
      </c>
      <c r="J84" s="30"/>
      <c r="S84" s="24"/>
    </row>
    <row r="85" spans="2:19" ht="9.9499999999999993" customHeight="1" thickBot="1" x14ac:dyDescent="0.3">
      <c r="B85" s="149"/>
      <c r="C85" s="102"/>
      <c r="D85" s="102"/>
      <c r="E85" s="102"/>
      <c r="F85" s="352"/>
      <c r="G85" s="74"/>
      <c r="H85" s="2"/>
      <c r="J85" s="30"/>
      <c r="S85" s="24"/>
    </row>
    <row r="86" spans="2:19" ht="20.100000000000001" customHeight="1" thickBot="1" x14ac:dyDescent="0.3">
      <c r="B86" s="997" t="str">
        <f>IFERROR(IF(H82&lt;F82, "YTD Declining Income Indicated:", ""), "")</f>
        <v/>
      </c>
      <c r="C86" s="998"/>
      <c r="D86" s="998"/>
      <c r="E86" s="553">
        <f>H82/12</f>
        <v>0</v>
      </c>
      <c r="F86" s="994" t="s">
        <v>254</v>
      </c>
      <c r="G86" s="994"/>
      <c r="H86" s="227">
        <f>(F82+H82)/24</f>
        <v>0</v>
      </c>
      <c r="J86" s="30"/>
      <c r="S86" s="24"/>
    </row>
    <row r="87" spans="2:19" ht="9.75" customHeight="1" thickBot="1" x14ac:dyDescent="0.3">
      <c r="B87" s="30"/>
      <c r="F87" s="353"/>
      <c r="G87" s="353"/>
      <c r="H87" s="354"/>
      <c r="J87" s="30"/>
      <c r="S87" s="24"/>
    </row>
    <row r="88" spans="2:19" ht="20.100000000000001" customHeight="1" thickBot="1" x14ac:dyDescent="0.3">
      <c r="B88" s="602" t="s">
        <v>215</v>
      </c>
      <c r="C88" s="603"/>
      <c r="D88" s="603"/>
      <c r="E88" s="603"/>
      <c r="F88" s="603"/>
      <c r="G88" s="603"/>
      <c r="H88" s="604"/>
      <c r="J88" s="30"/>
      <c r="S88" s="24"/>
    </row>
    <row r="89" spans="2:19" ht="15" customHeight="1" x14ac:dyDescent="0.25">
      <c r="B89" s="899"/>
      <c r="C89" s="900"/>
      <c r="D89" s="900"/>
      <c r="E89" s="900"/>
      <c r="F89" s="900"/>
      <c r="G89" s="900"/>
      <c r="H89" s="901"/>
      <c r="J89" s="30"/>
      <c r="S89" s="24"/>
    </row>
    <row r="90" spans="2:19" ht="15" customHeight="1" x14ac:dyDescent="0.25">
      <c r="B90" s="902"/>
      <c r="C90" s="903"/>
      <c r="D90" s="903"/>
      <c r="E90" s="903"/>
      <c r="F90" s="903"/>
      <c r="G90" s="903"/>
      <c r="H90" s="904"/>
      <c r="J90" s="30"/>
      <c r="S90" s="24"/>
    </row>
    <row r="91" spans="2:19" ht="15" customHeight="1" x14ac:dyDescent="0.25">
      <c r="B91" s="902"/>
      <c r="C91" s="903"/>
      <c r="D91" s="903"/>
      <c r="E91" s="903"/>
      <c r="F91" s="903"/>
      <c r="G91" s="903"/>
      <c r="H91" s="904"/>
      <c r="J91" s="30"/>
      <c r="S91" s="24"/>
    </row>
    <row r="92" spans="2:19" ht="15" customHeight="1" x14ac:dyDescent="0.25">
      <c r="B92" s="902"/>
      <c r="C92" s="903"/>
      <c r="D92" s="903"/>
      <c r="E92" s="903"/>
      <c r="F92" s="903"/>
      <c r="G92" s="903"/>
      <c r="H92" s="904"/>
      <c r="J92" s="30"/>
      <c r="S92" s="24"/>
    </row>
    <row r="93" spans="2:19" ht="15" customHeight="1" x14ac:dyDescent="0.25">
      <c r="B93" s="902"/>
      <c r="C93" s="903"/>
      <c r="D93" s="903"/>
      <c r="E93" s="903"/>
      <c r="F93" s="903"/>
      <c r="G93" s="903"/>
      <c r="H93" s="904"/>
      <c r="J93" s="30"/>
      <c r="S93" s="24"/>
    </row>
    <row r="94" spans="2:19" ht="15" customHeight="1" thickBot="1" x14ac:dyDescent="0.3">
      <c r="B94" s="905"/>
      <c r="C94" s="906"/>
      <c r="D94" s="906"/>
      <c r="E94" s="906"/>
      <c r="F94" s="906"/>
      <c r="G94" s="906"/>
      <c r="H94" s="907"/>
      <c r="J94" s="30"/>
      <c r="S94" s="24"/>
    </row>
    <row r="95" spans="2:19" ht="20.100000000000001" customHeight="1" x14ac:dyDescent="0.25">
      <c r="J95" s="30"/>
      <c r="S95" s="24"/>
    </row>
    <row r="96" spans="2:19" ht="20.100000000000001" customHeight="1" x14ac:dyDescent="0.25">
      <c r="J96" s="30"/>
      <c r="S96" s="24"/>
    </row>
    <row r="97" spans="10:19" ht="20.100000000000001" customHeight="1" x14ac:dyDescent="0.25">
      <c r="J97" s="30"/>
      <c r="S97" s="24"/>
    </row>
    <row r="98" spans="10:19" ht="20.100000000000001" customHeight="1" x14ac:dyDescent="0.25">
      <c r="J98" s="30"/>
      <c r="S98" s="24"/>
    </row>
    <row r="99" spans="10:19" ht="20.100000000000001" customHeight="1" x14ac:dyDescent="0.25">
      <c r="J99" s="30"/>
      <c r="S99" s="24"/>
    </row>
    <row r="100" spans="10:19" ht="20.100000000000001" customHeight="1" x14ac:dyDescent="0.25">
      <c r="J100" s="30"/>
      <c r="S100" s="24"/>
    </row>
    <row r="101" spans="10:19" ht="20.100000000000001" customHeight="1" x14ac:dyDescent="0.25">
      <c r="J101" s="30"/>
      <c r="S101" s="24"/>
    </row>
    <row r="102" spans="10:19" ht="20.100000000000001" customHeight="1" x14ac:dyDescent="0.25">
      <c r="J102" s="30"/>
      <c r="S102" s="24"/>
    </row>
    <row r="103" spans="10:19" ht="20.100000000000001" customHeight="1" x14ac:dyDescent="0.25">
      <c r="J103" s="30"/>
      <c r="S103" s="24"/>
    </row>
    <row r="104" spans="10:19" ht="20.100000000000001" customHeight="1" x14ac:dyDescent="0.25">
      <c r="J104" s="30"/>
      <c r="S104" s="24"/>
    </row>
    <row r="105" spans="10:19" ht="20.100000000000001" customHeight="1" x14ac:dyDescent="0.25">
      <c r="J105" s="30"/>
      <c r="S105" s="24"/>
    </row>
    <row r="106" spans="10:19" ht="20.100000000000001" customHeight="1" thickBot="1" x14ac:dyDescent="0.3">
      <c r="J106" s="73"/>
      <c r="K106" s="40"/>
      <c r="L106" s="40"/>
      <c r="M106" s="40"/>
      <c r="N106" s="40"/>
      <c r="O106" s="40"/>
      <c r="P106" s="40"/>
      <c r="Q106" s="40"/>
      <c r="R106" s="40"/>
      <c r="S106" s="41"/>
    </row>
  </sheetData>
  <sheetProtection algorithmName="SHA-512" hashValue="W55Gt4XKvRiQlMzUYjQUHQ1uaO2KS1pEzfWZCESDMF2rSLRD8ZxujyOsC/inp64Ecfed0fI+/gV0UvIeB8Ebnw==" saltValue="2Qpy0g9jaOH1v9VtguGZ9A==" spinCount="100000" sheet="1" objects="1" scenarios="1" insertHyperlinks="0" selectLockedCells="1"/>
  <mergeCells count="51">
    <mergeCell ref="B89:H94"/>
    <mergeCell ref="B24:H24"/>
    <mergeCell ref="B25:E25"/>
    <mergeCell ref="B41:H41"/>
    <mergeCell ref="B42:H47"/>
    <mergeCell ref="B48:H50"/>
    <mergeCell ref="B78:E78"/>
    <mergeCell ref="B65:E65"/>
    <mergeCell ref="B66:E66"/>
    <mergeCell ref="B67:E67"/>
    <mergeCell ref="B68:E68"/>
    <mergeCell ref="B71:E71"/>
    <mergeCell ref="B72:E72"/>
    <mergeCell ref="B73:E73"/>
    <mergeCell ref="B74:E74"/>
    <mergeCell ref="B28:E28"/>
    <mergeCell ref="B17:E17"/>
    <mergeCell ref="B19:E19"/>
    <mergeCell ref="B13:E13"/>
    <mergeCell ref="F86:G86"/>
    <mergeCell ref="B20:E20"/>
    <mergeCell ref="B21:E21"/>
    <mergeCell ref="E54:H54"/>
    <mergeCell ref="B55:H55"/>
    <mergeCell ref="B59:E59"/>
    <mergeCell ref="B39:D39"/>
    <mergeCell ref="B86:D86"/>
    <mergeCell ref="B88:H88"/>
    <mergeCell ref="B22:E22"/>
    <mergeCell ref="B27:E27"/>
    <mergeCell ref="B58:E58"/>
    <mergeCell ref="B26:E26"/>
    <mergeCell ref="B31:E31"/>
    <mergeCell ref="B33:E33"/>
    <mergeCell ref="B29:E29"/>
    <mergeCell ref="B23:E23"/>
    <mergeCell ref="B80:E80"/>
    <mergeCell ref="B63:E63"/>
    <mergeCell ref="B69:E69"/>
    <mergeCell ref="B70:H70"/>
    <mergeCell ref="B76:E76"/>
    <mergeCell ref="F39:G39"/>
    <mergeCell ref="E52:H52"/>
    <mergeCell ref="J10:R10"/>
    <mergeCell ref="J11:R11"/>
    <mergeCell ref="B9:E11"/>
    <mergeCell ref="G1:H1"/>
    <mergeCell ref="B12:E12"/>
    <mergeCell ref="B2:H4"/>
    <mergeCell ref="E6:H6"/>
    <mergeCell ref="E8:H8"/>
  </mergeCells>
  <conditionalFormatting sqref="E39">
    <cfRule type="expression" dxfId="119" priority="2">
      <formula>$H$35&lt;$F$35</formula>
    </cfRule>
  </conditionalFormatting>
  <conditionalFormatting sqref="E86">
    <cfRule type="expression" dxfId="118" priority="1">
      <formula>$H$82&lt;$F$82</formula>
    </cfRule>
  </conditionalFormatting>
  <hyperlinks>
    <hyperlink ref="J10" r:id="rId1" location="Overview" display="https://selling-guide.fanniemae.com/Selling-Guide/Origination-through-Closing/Subpart-B3-Underwriting-Borrowers/Chapter-B3-3-Income-Assessment/Section-B3-3-2-Self-Employment-Income/1032990811/B3-3-2-01-Underwriting-Factors-and-Documentation-for-a-Self-Employed-Borrower-12-13-2023.htm#Overview" xr:uid="{A3A15F91-7E7B-4023-B341-829AF2D6015B}"/>
    <hyperlink ref="J10:R10" r:id="rId2" location="Overview" display="B3-3.2-01, Underwriting Factors and Documentation for a Self-Employed Borrower (12/13/23)" xr:uid="{38088DCA-9A19-4317-964A-87E72431BA32}"/>
    <hyperlink ref="J11" r:id="rId3" display="https://selling-guide.fanniemae.com/Selling-Guide/Origination-through-Closing/Subpart-B3-Underwriting-Borrowers/Chapter-B3-3-Income-Assessment/Section-B3-3-3-Self-Employment-Documentation-for-Individual/1035495241/B3-3-3-07-Income-or-Loss-Reported-on-IRS-Form-1065-or-IRS-Form-1120S-Schedule-K-1-02-07-2024.htm" xr:uid="{C283D724-26E1-46D8-9FA9-365F8D440EF6}"/>
    <hyperlink ref="J11:R11" r:id="rId4" display="B3-3.3-07, Income or Loss Reported on IRS Form 1065 or IRS Form 1120S, Schedule K-1 (02/07/2024)" xr:uid="{3A5D005F-FBA3-41B9-84EC-C28ABEDABBF2}"/>
  </hyperlinks>
  <pageMargins left="0.25" right="0.25" top="0.5" bottom="0.25" header="0.3" footer="0.3"/>
  <pageSetup orientation="portrait" r:id="rId5"/>
  <rowBreaks count="1" manualBreakCount="1">
    <brk id="47" max="16383" man="1"/>
  </rowBreaks>
  <drawing r:id="rId6"/>
  <legacyDrawing r:id="rId7"/>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4" tint="0.39997558519241921"/>
    <pageSetUpPr fitToPage="1"/>
  </sheetPr>
  <dimension ref="B1:T147"/>
  <sheetViews>
    <sheetView showGridLines="0" showRowColHeaders="0" workbookViewId="0">
      <pane xSplit="28410" topLeftCell="Y1"/>
      <selection activeCell="E9" sqref="E9:I9"/>
      <selection pane="topRight" activeCell="L8" sqref="L8"/>
    </sheetView>
  </sheetViews>
  <sheetFormatPr defaultColWidth="10.7109375" defaultRowHeight="20.100000000000001" customHeight="1" x14ac:dyDescent="0.25"/>
  <cols>
    <col min="1" max="1" width="2.7109375" style="1" customWidth="1"/>
    <col min="2" max="3" width="10.7109375" style="1"/>
    <col min="4" max="6" width="10.7109375" style="1" customWidth="1"/>
    <col min="7" max="7" width="15.7109375" style="1" customWidth="1"/>
    <col min="8" max="8" width="18" style="128" customWidth="1"/>
    <col min="9" max="9" width="15.7109375" style="1" customWidth="1"/>
    <col min="10" max="10" width="5.7109375" style="1" customWidth="1"/>
    <col min="11" max="14" width="10.7109375" style="1"/>
    <col min="15" max="15" width="18.28515625" style="1" customWidth="1"/>
    <col min="16" max="18" width="10.7109375" style="1"/>
    <col min="19" max="19" width="13.140625" style="1" customWidth="1"/>
    <col min="20" max="16384" width="10.7109375" style="1"/>
  </cols>
  <sheetData>
    <row r="1" spans="2:20" ht="20.100000000000001" customHeight="1" thickBot="1" x14ac:dyDescent="0.3">
      <c r="H1" s="786" t="s">
        <v>609</v>
      </c>
      <c r="I1" s="786"/>
      <c r="J1" s="80"/>
      <c r="K1"/>
      <c r="L1"/>
      <c r="M1"/>
      <c r="N1"/>
      <c r="O1"/>
      <c r="P1"/>
      <c r="Q1"/>
      <c r="R1"/>
      <c r="S1"/>
      <c r="T1"/>
    </row>
    <row r="2" spans="2:20" ht="20.100000000000001" customHeight="1" x14ac:dyDescent="0.25">
      <c r="B2" s="605" t="s">
        <v>303</v>
      </c>
      <c r="C2" s="606"/>
      <c r="D2" s="606"/>
      <c r="E2" s="606"/>
      <c r="F2" s="606"/>
      <c r="G2" s="606"/>
      <c r="H2" s="606"/>
      <c r="I2" s="607"/>
      <c r="J2" s="46"/>
      <c r="K2" s="23"/>
      <c r="L2" s="29"/>
      <c r="M2" s="29"/>
      <c r="N2" s="29"/>
      <c r="O2" s="29"/>
      <c r="P2" s="29"/>
      <c r="Q2" s="29"/>
      <c r="R2" s="54"/>
      <c r="S2"/>
      <c r="T2"/>
    </row>
    <row r="3" spans="2:20" ht="20.100000000000001" customHeight="1" x14ac:dyDescent="0.25">
      <c r="B3" s="608"/>
      <c r="C3" s="609"/>
      <c r="D3" s="609"/>
      <c r="E3" s="609"/>
      <c r="F3" s="609"/>
      <c r="G3" s="609"/>
      <c r="H3" s="609"/>
      <c r="I3" s="610"/>
      <c r="J3" s="46"/>
      <c r="K3" s="30"/>
      <c r="L3"/>
      <c r="M3"/>
      <c r="N3"/>
      <c r="O3"/>
      <c r="P3"/>
      <c r="Q3"/>
      <c r="R3" s="24"/>
      <c r="S3"/>
      <c r="T3"/>
    </row>
    <row r="4" spans="2:20" ht="20.100000000000001" customHeight="1" x14ac:dyDescent="0.25">
      <c r="B4" s="608"/>
      <c r="C4" s="609"/>
      <c r="D4" s="609"/>
      <c r="E4" s="609"/>
      <c r="F4" s="609"/>
      <c r="G4" s="609"/>
      <c r="H4" s="609"/>
      <c r="I4" s="610"/>
      <c r="J4" s="46"/>
      <c r="K4" s="30"/>
      <c r="L4"/>
      <c r="M4"/>
      <c r="N4"/>
      <c r="O4"/>
      <c r="P4"/>
      <c r="Q4"/>
      <c r="R4" s="24"/>
      <c r="S4"/>
      <c r="T4"/>
    </row>
    <row r="5" spans="2:20" ht="20.100000000000001" customHeight="1" thickBot="1" x14ac:dyDescent="0.3">
      <c r="B5" s="611"/>
      <c r="C5" s="612"/>
      <c r="D5" s="612"/>
      <c r="E5" s="612"/>
      <c r="F5" s="612"/>
      <c r="G5" s="612"/>
      <c r="H5" s="612"/>
      <c r="I5" s="613"/>
      <c r="J5" s="46"/>
      <c r="K5" s="30"/>
      <c r="L5"/>
      <c r="M5"/>
      <c r="N5"/>
      <c r="O5"/>
      <c r="P5"/>
      <c r="Q5"/>
      <c r="R5" s="24"/>
      <c r="S5"/>
      <c r="T5"/>
    </row>
    <row r="6" spans="2:20" ht="9.9499999999999993" customHeight="1" x14ac:dyDescent="0.25">
      <c r="B6" s="3"/>
      <c r="I6" s="2"/>
      <c r="K6" s="30"/>
      <c r="L6"/>
      <c r="M6"/>
      <c r="N6"/>
      <c r="O6"/>
      <c r="P6"/>
      <c r="Q6"/>
      <c r="R6" s="24"/>
      <c r="S6"/>
      <c r="T6"/>
    </row>
    <row r="7" spans="2:20" ht="20.100000000000001" customHeight="1" x14ac:dyDescent="0.25">
      <c r="B7" s="3"/>
      <c r="C7" s="600" t="s">
        <v>287</v>
      </c>
      <c r="D7" s="1013"/>
      <c r="E7" s="910"/>
      <c r="F7" s="911"/>
      <c r="G7" s="911"/>
      <c r="H7" s="911"/>
      <c r="I7" s="990"/>
      <c r="J7" s="17"/>
      <c r="K7" s="30"/>
      <c r="L7"/>
      <c r="M7"/>
      <c r="N7"/>
      <c r="O7"/>
      <c r="P7"/>
      <c r="Q7"/>
      <c r="R7" s="24"/>
      <c r="S7"/>
      <c r="T7"/>
    </row>
    <row r="8" spans="2:20" ht="9.9499999999999993" customHeight="1" x14ac:dyDescent="0.25">
      <c r="B8" s="3"/>
      <c r="C8" s="80"/>
      <c r="D8" s="80"/>
      <c r="I8" s="2"/>
      <c r="K8" s="30"/>
      <c r="L8"/>
      <c r="M8"/>
      <c r="N8"/>
      <c r="O8"/>
      <c r="P8"/>
      <c r="Q8"/>
      <c r="R8" s="24"/>
      <c r="S8"/>
      <c r="T8"/>
    </row>
    <row r="9" spans="2:20" ht="20.100000000000001" customHeight="1" x14ac:dyDescent="0.25">
      <c r="B9" s="3"/>
      <c r="C9" s="600" t="s">
        <v>231</v>
      </c>
      <c r="D9" s="1013"/>
      <c r="E9" s="910"/>
      <c r="F9" s="911"/>
      <c r="G9" s="911"/>
      <c r="H9" s="911"/>
      <c r="I9" s="990"/>
      <c r="K9" s="30"/>
      <c r="L9"/>
      <c r="M9"/>
      <c r="N9"/>
      <c r="O9"/>
      <c r="P9"/>
      <c r="Q9"/>
      <c r="R9" s="24"/>
      <c r="S9"/>
      <c r="T9"/>
    </row>
    <row r="10" spans="2:20" ht="9.9499999999999993" customHeight="1" x14ac:dyDescent="0.25">
      <c r="B10" s="135"/>
      <c r="C10" s="82"/>
      <c r="D10" s="190"/>
      <c r="E10" s="189"/>
      <c r="F10" s="189"/>
      <c r="G10" s="189"/>
      <c r="H10" s="189"/>
      <c r="I10" s="191"/>
      <c r="K10" s="30"/>
      <c r="L10"/>
      <c r="M10"/>
      <c r="N10"/>
      <c r="O10"/>
      <c r="P10"/>
      <c r="Q10"/>
      <c r="R10" s="24"/>
      <c r="S10"/>
      <c r="T10"/>
    </row>
    <row r="11" spans="2:20" ht="20.100000000000001" customHeight="1" x14ac:dyDescent="0.25">
      <c r="B11" s="671" t="s">
        <v>304</v>
      </c>
      <c r="C11" s="588"/>
      <c r="D11" s="588"/>
      <c r="E11" s="588"/>
      <c r="F11" s="588"/>
      <c r="G11" s="588"/>
      <c r="H11" s="588"/>
      <c r="I11" s="672"/>
      <c r="J11" s="74"/>
      <c r="K11" s="30"/>
      <c r="L11"/>
      <c r="M11"/>
      <c r="N11"/>
      <c r="O11"/>
      <c r="P11"/>
      <c r="Q11"/>
      <c r="R11" s="24"/>
      <c r="S11"/>
      <c r="T11"/>
    </row>
    <row r="12" spans="2:20" ht="9.9499999999999993" customHeight="1" x14ac:dyDescent="0.25">
      <c r="B12" s="154"/>
      <c r="C12" s="74"/>
      <c r="D12" s="74"/>
      <c r="E12" s="74"/>
      <c r="F12" s="74"/>
      <c r="G12" s="74"/>
      <c r="H12" s="74"/>
      <c r="I12" s="155"/>
      <c r="J12" s="74"/>
      <c r="K12" s="30"/>
      <c r="L12"/>
      <c r="M12"/>
      <c r="N12"/>
      <c r="O12"/>
      <c r="P12"/>
      <c r="Q12"/>
      <c r="R12" s="24"/>
      <c r="S12"/>
      <c r="T12"/>
    </row>
    <row r="13" spans="2:20" ht="20.100000000000001" customHeight="1" x14ac:dyDescent="0.25">
      <c r="B13" s="152"/>
      <c r="C13" s="192"/>
      <c r="D13" s="17"/>
      <c r="E13" s="17"/>
      <c r="F13" s="74" t="s">
        <v>2</v>
      </c>
      <c r="G13" s="126"/>
      <c r="H13" s="404" t="s">
        <v>232</v>
      </c>
      <c r="I13" s="144"/>
      <c r="K13" s="30"/>
      <c r="L13"/>
      <c r="M13"/>
      <c r="N13"/>
      <c r="O13"/>
      <c r="P13"/>
      <c r="Q13"/>
      <c r="R13" s="24"/>
      <c r="S13"/>
      <c r="T13"/>
    </row>
    <row r="14" spans="2:20" ht="9.9499999999999993" customHeight="1" x14ac:dyDescent="0.25">
      <c r="B14" s="152"/>
      <c r="C14" s="192"/>
      <c r="D14" s="17"/>
      <c r="E14" s="17"/>
      <c r="F14" s="17"/>
      <c r="G14" s="17"/>
      <c r="H14" s="36"/>
      <c r="I14" s="19"/>
      <c r="K14" s="30"/>
      <c r="L14"/>
      <c r="M14"/>
      <c r="N14"/>
      <c r="O14"/>
      <c r="P14"/>
      <c r="Q14"/>
      <c r="R14" s="24"/>
      <c r="S14"/>
      <c r="T14"/>
    </row>
    <row r="15" spans="2:20" ht="20.100000000000001" customHeight="1" x14ac:dyDescent="0.25">
      <c r="B15" s="1001" t="s">
        <v>305</v>
      </c>
      <c r="C15" s="869"/>
      <c r="D15" s="869"/>
      <c r="E15" s="869"/>
      <c r="F15" s="1002"/>
      <c r="G15" s="47">
        <v>0</v>
      </c>
      <c r="H15" s="36"/>
      <c r="I15" s="131">
        <v>0</v>
      </c>
      <c r="K15" s="30"/>
      <c r="L15"/>
      <c r="M15"/>
      <c r="N15"/>
      <c r="O15"/>
      <c r="P15"/>
      <c r="Q15"/>
      <c r="R15" s="24"/>
      <c r="S15"/>
      <c r="T15"/>
    </row>
    <row r="16" spans="2:20" ht="20.100000000000001" customHeight="1" x14ac:dyDescent="0.25">
      <c r="B16" s="1001" t="s">
        <v>306</v>
      </c>
      <c r="C16" s="869"/>
      <c r="D16" s="869"/>
      <c r="E16" s="869"/>
      <c r="F16" s="1002"/>
      <c r="G16" s="83">
        <v>0</v>
      </c>
      <c r="H16" s="262" t="s">
        <v>50</v>
      </c>
      <c r="I16" s="132">
        <v>0</v>
      </c>
      <c r="K16" s="30"/>
      <c r="L16"/>
      <c r="M16"/>
      <c r="N16"/>
      <c r="O16"/>
      <c r="P16"/>
      <c r="Q16"/>
      <c r="R16" s="24"/>
      <c r="S16"/>
      <c r="T16"/>
    </row>
    <row r="17" spans="2:20" ht="20.100000000000001" customHeight="1" x14ac:dyDescent="0.25">
      <c r="B17" s="1001" t="s">
        <v>307</v>
      </c>
      <c r="C17" s="869"/>
      <c r="D17" s="869"/>
      <c r="E17" s="869"/>
      <c r="F17" s="1002"/>
      <c r="G17" s="47">
        <v>0</v>
      </c>
      <c r="H17" s="357" t="s">
        <v>308</v>
      </c>
      <c r="I17" s="131">
        <v>0</v>
      </c>
      <c r="K17" s="30"/>
      <c r="L17"/>
      <c r="M17"/>
      <c r="N17"/>
      <c r="O17"/>
      <c r="P17"/>
      <c r="Q17"/>
      <c r="R17" s="24"/>
      <c r="S17"/>
      <c r="T17"/>
    </row>
    <row r="18" spans="2:20" ht="20.100000000000001" customHeight="1" x14ac:dyDescent="0.25">
      <c r="B18" s="1001" t="s">
        <v>309</v>
      </c>
      <c r="C18" s="869"/>
      <c r="D18" s="869"/>
      <c r="E18" s="869"/>
      <c r="F18" s="1002"/>
      <c r="G18" s="47">
        <v>0</v>
      </c>
      <c r="H18" s="358" t="s">
        <v>241</v>
      </c>
      <c r="I18" s="131">
        <v>0</v>
      </c>
      <c r="K18" s="30"/>
      <c r="L18"/>
      <c r="M18"/>
      <c r="N18"/>
      <c r="O18"/>
      <c r="P18"/>
      <c r="Q18"/>
      <c r="R18" s="24"/>
      <c r="S18"/>
      <c r="T18"/>
    </row>
    <row r="19" spans="2:20" ht="20.100000000000001" customHeight="1" x14ac:dyDescent="0.25">
      <c r="B19" s="656" t="s">
        <v>310</v>
      </c>
      <c r="C19" s="657"/>
      <c r="D19" s="657"/>
      <c r="E19" s="657"/>
      <c r="F19" s="813"/>
      <c r="G19" s="78">
        <v>0</v>
      </c>
      <c r="H19" s="193"/>
      <c r="I19" s="133">
        <v>0</v>
      </c>
      <c r="K19" s="30"/>
      <c r="L19"/>
      <c r="M19"/>
      <c r="N19"/>
      <c r="O19"/>
      <c r="P19"/>
      <c r="Q19"/>
      <c r="R19" s="24"/>
      <c r="S19"/>
      <c r="T19"/>
    </row>
    <row r="20" spans="2:20" ht="20.100000000000001" customHeight="1" x14ac:dyDescent="0.25">
      <c r="B20" s="1001" t="s">
        <v>311</v>
      </c>
      <c r="C20" s="869"/>
      <c r="D20" s="869"/>
      <c r="E20" s="869"/>
      <c r="F20" s="1002"/>
      <c r="G20" s="78">
        <v>0</v>
      </c>
      <c r="H20" s="193"/>
      <c r="I20" s="133">
        <v>0</v>
      </c>
      <c r="K20" s="30"/>
      <c r="L20"/>
      <c r="M20"/>
      <c r="N20"/>
      <c r="O20"/>
      <c r="P20"/>
      <c r="Q20"/>
      <c r="R20" s="24"/>
      <c r="S20"/>
      <c r="T20"/>
    </row>
    <row r="21" spans="2:20" ht="20.100000000000001" customHeight="1" x14ac:dyDescent="0.25">
      <c r="B21" s="1001" t="s">
        <v>312</v>
      </c>
      <c r="C21" s="869"/>
      <c r="D21" s="869"/>
      <c r="E21" s="869"/>
      <c r="F21" s="1002"/>
      <c r="G21" s="78">
        <v>0</v>
      </c>
      <c r="H21" s="193"/>
      <c r="I21" s="133">
        <v>0</v>
      </c>
      <c r="K21" s="30"/>
      <c r="L21"/>
      <c r="M21"/>
      <c r="N21"/>
      <c r="O21"/>
      <c r="P21"/>
      <c r="Q21"/>
      <c r="R21" s="24"/>
      <c r="S21"/>
      <c r="T21"/>
    </row>
    <row r="22" spans="2:20" ht="20.100000000000001" customHeight="1" x14ac:dyDescent="0.25">
      <c r="B22" s="1001" t="s">
        <v>313</v>
      </c>
      <c r="C22" s="869"/>
      <c r="D22" s="869"/>
      <c r="E22" s="869"/>
      <c r="F22" s="1002"/>
      <c r="G22" s="78">
        <v>0</v>
      </c>
      <c r="H22" s="193"/>
      <c r="I22" s="133">
        <v>0</v>
      </c>
      <c r="K22" s="30"/>
      <c r="L22"/>
      <c r="M22"/>
      <c r="N22"/>
      <c r="O22"/>
      <c r="P22"/>
      <c r="Q22"/>
      <c r="R22" s="24"/>
      <c r="S22"/>
      <c r="T22"/>
    </row>
    <row r="23" spans="2:20" ht="20.100000000000001" customHeight="1" x14ac:dyDescent="0.25">
      <c r="B23" s="656" t="s">
        <v>314</v>
      </c>
      <c r="C23" s="657"/>
      <c r="D23" s="657"/>
      <c r="E23" s="657"/>
      <c r="F23" s="813"/>
      <c r="G23" s="84">
        <v>0</v>
      </c>
      <c r="H23" s="262" t="s">
        <v>50</v>
      </c>
      <c r="I23" s="134">
        <v>0</v>
      </c>
      <c r="K23" s="30"/>
      <c r="L23"/>
      <c r="M23"/>
      <c r="N23"/>
      <c r="O23"/>
      <c r="P23"/>
      <c r="Q23"/>
      <c r="R23" s="24"/>
      <c r="S23"/>
      <c r="T23"/>
    </row>
    <row r="24" spans="2:20" ht="15" customHeight="1" x14ac:dyDescent="0.25">
      <c r="B24" s="999" t="s">
        <v>315</v>
      </c>
      <c r="C24" s="1000"/>
      <c r="D24" s="1000"/>
      <c r="E24" s="1000"/>
      <c r="F24" s="1000"/>
      <c r="G24" s="193" t="s">
        <v>2</v>
      </c>
      <c r="H24" s="193"/>
      <c r="I24" s="19"/>
      <c r="K24" s="30"/>
      <c r="L24"/>
      <c r="M24"/>
      <c r="N24"/>
      <c r="O24"/>
      <c r="P24"/>
      <c r="Q24"/>
      <c r="R24" s="24"/>
      <c r="S24"/>
      <c r="T24"/>
    </row>
    <row r="25" spans="2:20" ht="20.100000000000001" customHeight="1" x14ac:dyDescent="0.25">
      <c r="B25" s="656" t="s">
        <v>316</v>
      </c>
      <c r="C25" s="657"/>
      <c r="D25" s="657"/>
      <c r="E25" s="657"/>
      <c r="F25" s="813"/>
      <c r="G25" s="84">
        <v>0</v>
      </c>
      <c r="H25" s="262" t="s">
        <v>50</v>
      </c>
      <c r="I25" s="134">
        <v>0</v>
      </c>
      <c r="K25" s="30"/>
      <c r="L25"/>
      <c r="M25"/>
      <c r="N25"/>
      <c r="O25"/>
      <c r="P25"/>
      <c r="Q25"/>
      <c r="R25" s="24"/>
      <c r="S25"/>
      <c r="T25"/>
    </row>
    <row r="26" spans="2:20" ht="15" customHeight="1" x14ac:dyDescent="0.25">
      <c r="B26" s="999" t="s">
        <v>317</v>
      </c>
      <c r="C26" s="1000"/>
      <c r="D26" s="1000"/>
      <c r="E26" s="1000"/>
      <c r="F26" s="1000"/>
      <c r="G26" s="193" t="s">
        <v>2</v>
      </c>
      <c r="H26" s="173"/>
      <c r="I26" s="19"/>
      <c r="K26" s="30"/>
      <c r="L26"/>
      <c r="M26"/>
      <c r="N26"/>
      <c r="O26"/>
      <c r="P26"/>
      <c r="Q26"/>
      <c r="R26" s="24"/>
      <c r="S26"/>
      <c r="T26"/>
    </row>
    <row r="27" spans="2:20" ht="20.100000000000001" customHeight="1" x14ac:dyDescent="0.25">
      <c r="B27" s="1001" t="s">
        <v>318</v>
      </c>
      <c r="C27" s="869"/>
      <c r="D27" s="869"/>
      <c r="E27" s="869"/>
      <c r="F27" s="1002"/>
      <c r="G27" s="84">
        <v>0</v>
      </c>
      <c r="H27" s="256" t="s">
        <v>50</v>
      </c>
      <c r="I27" s="134">
        <v>0</v>
      </c>
      <c r="K27" s="30"/>
      <c r="L27"/>
      <c r="M27"/>
      <c r="N27"/>
      <c r="O27"/>
      <c r="P27"/>
      <c r="Q27"/>
      <c r="R27" s="24"/>
      <c r="S27"/>
      <c r="T27"/>
    </row>
    <row r="28" spans="2:20" ht="9.9499999999999993" customHeight="1" thickBot="1" x14ac:dyDescent="0.3">
      <c r="B28" s="79"/>
      <c r="C28" s="657"/>
      <c r="D28" s="869"/>
      <c r="E28" s="869"/>
      <c r="F28" s="869"/>
      <c r="G28" s="193"/>
      <c r="H28" s="193"/>
      <c r="I28" s="19"/>
      <c r="K28" s="30"/>
      <c r="L28"/>
      <c r="M28"/>
      <c r="N28"/>
      <c r="O28"/>
      <c r="P28"/>
      <c r="Q28"/>
      <c r="R28" s="24"/>
      <c r="S28"/>
      <c r="T28"/>
    </row>
    <row r="29" spans="2:20" ht="20.100000000000001" customHeight="1" thickBot="1" x14ac:dyDescent="0.3">
      <c r="B29" s="966" t="s">
        <v>319</v>
      </c>
      <c r="C29" s="796"/>
      <c r="D29" s="796"/>
      <c r="E29" s="796"/>
      <c r="F29" s="796"/>
      <c r="G29" s="232">
        <f>SUM(G15:G27)</f>
        <v>0</v>
      </c>
      <c r="I29" s="232">
        <f>SUM(I15:I27)</f>
        <v>0</v>
      </c>
      <c r="K29" s="30"/>
      <c r="L29"/>
      <c r="M29"/>
      <c r="N29"/>
      <c r="O29"/>
      <c r="P29"/>
      <c r="Q29"/>
      <c r="R29" s="24"/>
      <c r="S29"/>
      <c r="T29"/>
    </row>
    <row r="30" spans="2:20" ht="9.9499999999999993" customHeight="1" x14ac:dyDescent="0.25">
      <c r="B30" s="135"/>
      <c r="C30" s="82"/>
      <c r="D30" s="82"/>
      <c r="E30" s="82"/>
      <c r="F30" s="82"/>
      <c r="G30" s="130"/>
      <c r="I30" s="136"/>
      <c r="K30" s="30"/>
      <c r="L30"/>
      <c r="M30"/>
      <c r="N30"/>
      <c r="O30"/>
      <c r="P30"/>
      <c r="Q30"/>
      <c r="R30" s="24"/>
      <c r="S30"/>
      <c r="T30"/>
    </row>
    <row r="31" spans="2:20" ht="20.100000000000001" customHeight="1" x14ac:dyDescent="0.25">
      <c r="B31" s="1014" t="s">
        <v>320</v>
      </c>
      <c r="C31" s="1015"/>
      <c r="D31" s="1015"/>
      <c r="E31" s="1015"/>
      <c r="F31" s="1016"/>
      <c r="G31" s="85">
        <v>1</v>
      </c>
      <c r="H31" s="122"/>
      <c r="I31" s="137">
        <v>1</v>
      </c>
      <c r="K31" s="30"/>
      <c r="L31"/>
      <c r="M31"/>
      <c r="N31"/>
      <c r="O31"/>
      <c r="P31"/>
      <c r="Q31"/>
      <c r="R31" s="24"/>
      <c r="S31"/>
      <c r="T31"/>
    </row>
    <row r="32" spans="2:20" ht="9.9499999999999993" customHeight="1" x14ac:dyDescent="0.25">
      <c r="B32" s="79"/>
      <c r="C32" s="955" t="s">
        <v>2</v>
      </c>
      <c r="D32" s="955"/>
      <c r="E32" s="955"/>
      <c r="F32" s="955"/>
      <c r="G32" s="122"/>
      <c r="H32" s="122"/>
      <c r="I32" s="19"/>
      <c r="K32" s="30"/>
      <c r="L32"/>
      <c r="M32"/>
      <c r="N32"/>
      <c r="O32"/>
      <c r="P32"/>
      <c r="Q32"/>
      <c r="R32" s="24"/>
      <c r="S32"/>
      <c r="T32"/>
    </row>
    <row r="33" spans="2:20" ht="20.100000000000001" customHeight="1" x14ac:dyDescent="0.25">
      <c r="B33" s="656" t="s">
        <v>321</v>
      </c>
      <c r="C33" s="657"/>
      <c r="D33" s="657"/>
      <c r="E33" s="657"/>
      <c r="F33" s="813"/>
      <c r="G33" s="78">
        <v>0</v>
      </c>
      <c r="H33" s="193"/>
      <c r="I33" s="133">
        <v>0</v>
      </c>
      <c r="K33" s="30"/>
      <c r="L33"/>
      <c r="M33"/>
      <c r="N33"/>
      <c r="O33"/>
      <c r="P33"/>
      <c r="Q33"/>
      <c r="R33" s="24"/>
      <c r="S33"/>
      <c r="T33"/>
    </row>
    <row r="34" spans="2:20" ht="3.95" customHeight="1" thickBot="1" x14ac:dyDescent="0.3">
      <c r="B34" s="61"/>
      <c r="C34" s="62"/>
      <c r="D34" s="62"/>
      <c r="E34" s="62"/>
      <c r="F34" s="62"/>
      <c r="G34" s="470"/>
      <c r="H34" s="193"/>
      <c r="I34" s="471"/>
      <c r="K34" s="30"/>
      <c r="L34"/>
      <c r="M34"/>
      <c r="N34"/>
      <c r="O34"/>
      <c r="P34"/>
      <c r="Q34"/>
      <c r="R34" s="24"/>
      <c r="S34"/>
      <c r="T34"/>
    </row>
    <row r="35" spans="2:20" ht="20.100000000000001" customHeight="1" thickBot="1" x14ac:dyDescent="0.3">
      <c r="B35" s="966" t="s">
        <v>322</v>
      </c>
      <c r="C35" s="796"/>
      <c r="D35" s="796"/>
      <c r="E35" s="796"/>
      <c r="F35" s="796"/>
      <c r="G35" s="241">
        <f>(G29*G31)+G33</f>
        <v>0</v>
      </c>
      <c r="H35" s="74"/>
      <c r="I35" s="241">
        <f>(I29*I31)+I33</f>
        <v>0</v>
      </c>
      <c r="K35" s="30"/>
      <c r="L35"/>
      <c r="M35"/>
      <c r="N35"/>
      <c r="O35"/>
      <c r="P35"/>
      <c r="Q35"/>
      <c r="R35" s="24"/>
      <c r="S35"/>
      <c r="T35"/>
    </row>
    <row r="36" spans="2:20" ht="9.9499999999999993" customHeight="1" thickBot="1" x14ac:dyDescent="0.3">
      <c r="B36" s="79"/>
      <c r="C36" s="102"/>
      <c r="D36" s="102"/>
      <c r="E36" s="102"/>
      <c r="F36" s="102"/>
      <c r="G36" s="34"/>
      <c r="H36" s="74"/>
      <c r="I36" s="138" t="s">
        <v>2</v>
      </c>
      <c r="K36" s="30"/>
      <c r="L36"/>
      <c r="M36"/>
      <c r="N36"/>
      <c r="O36"/>
      <c r="P36"/>
      <c r="Q36"/>
      <c r="R36" s="24"/>
      <c r="S36"/>
      <c r="T36"/>
    </row>
    <row r="37" spans="2:20" ht="20.100000000000001" customHeight="1" thickBot="1" x14ac:dyDescent="0.3">
      <c r="B37" s="79"/>
      <c r="C37" s="102"/>
      <c r="D37" s="102"/>
      <c r="E37" s="588" t="s">
        <v>184</v>
      </c>
      <c r="F37" s="672"/>
      <c r="G37" s="241">
        <f>G35/12</f>
        <v>0</v>
      </c>
      <c r="H37" s="15"/>
      <c r="I37" s="241">
        <f>I35/12</f>
        <v>0</v>
      </c>
      <c r="K37" s="30"/>
      <c r="L37"/>
      <c r="M37"/>
      <c r="N37"/>
      <c r="O37"/>
      <c r="P37"/>
      <c r="Q37"/>
      <c r="R37" s="24"/>
      <c r="S37"/>
      <c r="T37"/>
    </row>
    <row r="38" spans="2:20" customFormat="1" ht="9.9499999999999993" customHeight="1" thickBot="1" x14ac:dyDescent="0.3">
      <c r="B38" s="30"/>
      <c r="I38" s="24"/>
      <c r="K38" s="30"/>
      <c r="R38" s="24"/>
    </row>
    <row r="39" spans="2:20" customFormat="1" ht="20.100000000000001" customHeight="1" thickBot="1" x14ac:dyDescent="0.3">
      <c r="B39" s="3"/>
      <c r="E39" s="674" t="s">
        <v>323</v>
      </c>
      <c r="F39" s="674"/>
      <c r="G39" s="242">
        <f>(G35+I35)/24</f>
        <v>0</v>
      </c>
      <c r="H39" s="554" t="str">
        <f>IFERROR(IF(I35&lt;G35, "Declining Income:", ""), "")</f>
        <v/>
      </c>
      <c r="I39" s="556">
        <f>I35/12</f>
        <v>0</v>
      </c>
      <c r="K39" s="30"/>
      <c r="R39" s="24"/>
    </row>
    <row r="40" spans="2:20" customFormat="1" ht="9.9499999999999993" customHeight="1" thickBot="1" x14ac:dyDescent="0.3">
      <c r="B40" s="3"/>
      <c r="E40" s="157"/>
      <c r="F40" s="157"/>
      <c r="G40" s="555"/>
      <c r="H40" s="554"/>
      <c r="I40" s="24"/>
      <c r="K40" s="30"/>
      <c r="R40" s="24"/>
    </row>
    <row r="41" spans="2:20" customFormat="1" ht="20.100000000000001" customHeight="1" thickBot="1" x14ac:dyDescent="0.3">
      <c r="B41" s="30"/>
      <c r="G41" s="994" t="s">
        <v>324</v>
      </c>
      <c r="H41" s="1003"/>
      <c r="I41" s="145">
        <v>0</v>
      </c>
      <c r="K41" s="30"/>
      <c r="R41" s="24"/>
    </row>
    <row r="42" spans="2:20" customFormat="1" ht="9.75" customHeight="1" thickBot="1" x14ac:dyDescent="0.3">
      <c r="B42" s="30"/>
      <c r="G42" s="194"/>
      <c r="H42" s="194"/>
      <c r="I42" s="195"/>
      <c r="K42" s="30"/>
      <c r="R42" s="24"/>
    </row>
    <row r="43" spans="2:20" ht="20.100000000000001" customHeight="1" thickBot="1" x14ac:dyDescent="0.3">
      <c r="B43" s="602" t="s">
        <v>215</v>
      </c>
      <c r="C43" s="603"/>
      <c r="D43" s="603"/>
      <c r="E43" s="603"/>
      <c r="F43" s="603"/>
      <c r="G43" s="603"/>
      <c r="H43" s="603"/>
      <c r="I43" s="604"/>
      <c r="K43" s="30"/>
      <c r="L43"/>
      <c r="M43"/>
      <c r="N43"/>
      <c r="O43"/>
      <c r="P43"/>
      <c r="Q43"/>
      <c r="R43" s="24"/>
      <c r="S43"/>
      <c r="T43"/>
    </row>
    <row r="44" spans="2:20" ht="15" customHeight="1" x14ac:dyDescent="0.25">
      <c r="B44" s="1004"/>
      <c r="C44" s="1005"/>
      <c r="D44" s="1005"/>
      <c r="E44" s="1005"/>
      <c r="F44" s="1005"/>
      <c r="G44" s="1005"/>
      <c r="H44" s="1005"/>
      <c r="I44" s="1006"/>
      <c r="K44" s="30"/>
      <c r="L44"/>
      <c r="M44"/>
      <c r="N44"/>
      <c r="O44"/>
      <c r="P44"/>
      <c r="Q44"/>
      <c r="R44" s="24"/>
      <c r="S44"/>
      <c r="T44"/>
    </row>
    <row r="45" spans="2:20" ht="15" customHeight="1" x14ac:dyDescent="0.25">
      <c r="B45" s="1007"/>
      <c r="C45" s="1008"/>
      <c r="D45" s="1008"/>
      <c r="E45" s="1008"/>
      <c r="F45" s="1008"/>
      <c r="G45" s="1008"/>
      <c r="H45" s="1008"/>
      <c r="I45" s="1009"/>
      <c r="K45" s="30"/>
      <c r="L45"/>
      <c r="M45"/>
      <c r="N45"/>
      <c r="O45"/>
      <c r="P45"/>
      <c r="Q45"/>
      <c r="R45" s="24"/>
      <c r="S45"/>
      <c r="T45"/>
    </row>
    <row r="46" spans="2:20" ht="15" customHeight="1" x14ac:dyDescent="0.25">
      <c r="B46" s="1007"/>
      <c r="C46" s="1008"/>
      <c r="D46" s="1008"/>
      <c r="E46" s="1008"/>
      <c r="F46" s="1008"/>
      <c r="G46" s="1008"/>
      <c r="H46" s="1008"/>
      <c r="I46" s="1009"/>
      <c r="K46" s="30"/>
      <c r="L46"/>
      <c r="M46"/>
      <c r="N46"/>
      <c r="O46"/>
      <c r="P46"/>
      <c r="Q46"/>
      <c r="R46" s="24"/>
      <c r="S46"/>
      <c r="T46"/>
    </row>
    <row r="47" spans="2:20" ht="15" customHeight="1" x14ac:dyDescent="0.25">
      <c r="B47" s="1007"/>
      <c r="C47" s="1008"/>
      <c r="D47" s="1008"/>
      <c r="E47" s="1008"/>
      <c r="F47" s="1008"/>
      <c r="G47" s="1008"/>
      <c r="H47" s="1008"/>
      <c r="I47" s="1009"/>
      <c r="K47" s="30"/>
      <c r="L47"/>
      <c r="M47"/>
      <c r="N47"/>
      <c r="O47"/>
      <c r="P47"/>
      <c r="Q47"/>
      <c r="R47" s="24"/>
      <c r="S47"/>
      <c r="T47"/>
    </row>
    <row r="48" spans="2:20" ht="15" customHeight="1" x14ac:dyDescent="0.25">
      <c r="B48" s="1007"/>
      <c r="C48" s="1008"/>
      <c r="D48" s="1008"/>
      <c r="E48" s="1008"/>
      <c r="F48" s="1008"/>
      <c r="G48" s="1008"/>
      <c r="H48" s="1008"/>
      <c r="I48" s="1009"/>
      <c r="K48" s="30"/>
      <c r="L48"/>
      <c r="M48"/>
      <c r="N48"/>
      <c r="O48"/>
      <c r="P48"/>
      <c r="Q48"/>
      <c r="R48" s="24"/>
      <c r="S48"/>
      <c r="T48"/>
    </row>
    <row r="49" spans="2:20" ht="15" customHeight="1" thickBot="1" x14ac:dyDescent="0.3">
      <c r="B49" s="1010"/>
      <c r="C49" s="1011"/>
      <c r="D49" s="1011"/>
      <c r="E49" s="1011"/>
      <c r="F49" s="1011"/>
      <c r="G49" s="1011"/>
      <c r="H49" s="1011"/>
      <c r="I49" s="1012"/>
      <c r="K49" s="30"/>
      <c r="L49"/>
      <c r="M49"/>
      <c r="N49"/>
      <c r="O49"/>
      <c r="P49"/>
      <c r="Q49"/>
      <c r="R49" s="24"/>
      <c r="S49"/>
      <c r="T49"/>
    </row>
    <row r="50" spans="2:20" customFormat="1" ht="20.100000000000001" customHeight="1" x14ac:dyDescent="0.25">
      <c r="B50" s="605" t="s">
        <v>303</v>
      </c>
      <c r="C50" s="606"/>
      <c r="D50" s="606"/>
      <c r="E50" s="606"/>
      <c r="F50" s="606"/>
      <c r="G50" s="606"/>
      <c r="H50" s="606"/>
      <c r="I50" s="607"/>
      <c r="K50" s="30"/>
      <c r="R50" s="24"/>
    </row>
    <row r="51" spans="2:20" customFormat="1" ht="20.100000000000001" customHeight="1" x14ac:dyDescent="0.25">
      <c r="B51" s="608"/>
      <c r="C51" s="609"/>
      <c r="D51" s="609"/>
      <c r="E51" s="609"/>
      <c r="F51" s="609"/>
      <c r="G51" s="609"/>
      <c r="H51" s="609"/>
      <c r="I51" s="610"/>
      <c r="K51" s="30"/>
      <c r="R51" s="24"/>
    </row>
    <row r="52" spans="2:20" customFormat="1" ht="20.100000000000001" customHeight="1" x14ac:dyDescent="0.25">
      <c r="B52" s="608"/>
      <c r="C52" s="609"/>
      <c r="D52" s="609"/>
      <c r="E52" s="609"/>
      <c r="F52" s="609"/>
      <c r="G52" s="609"/>
      <c r="H52" s="609"/>
      <c r="I52" s="610"/>
      <c r="K52" s="30"/>
      <c r="R52" s="24"/>
    </row>
    <row r="53" spans="2:20" customFormat="1" ht="20.100000000000001" customHeight="1" thickBot="1" x14ac:dyDescent="0.3">
      <c r="B53" s="611"/>
      <c r="C53" s="612"/>
      <c r="D53" s="612"/>
      <c r="E53" s="612"/>
      <c r="F53" s="612"/>
      <c r="G53" s="612"/>
      <c r="H53" s="612"/>
      <c r="I53" s="613"/>
      <c r="K53" s="30"/>
      <c r="R53" s="24"/>
    </row>
    <row r="54" spans="2:20" customFormat="1" ht="9.9499999999999993" customHeight="1" x14ac:dyDescent="0.25">
      <c r="B54" s="3"/>
      <c r="C54" s="1"/>
      <c r="D54" s="1"/>
      <c r="E54" s="1"/>
      <c r="F54" s="1"/>
      <c r="G54" s="1"/>
      <c r="H54" s="128"/>
      <c r="I54" s="2"/>
      <c r="K54" s="30"/>
      <c r="R54" s="24"/>
    </row>
    <row r="55" spans="2:20" customFormat="1" ht="20.100000000000001" customHeight="1" x14ac:dyDescent="0.25">
      <c r="B55" s="3"/>
      <c r="C55" s="600" t="s">
        <v>287</v>
      </c>
      <c r="D55" s="1013"/>
      <c r="E55" s="910" t="s">
        <v>2</v>
      </c>
      <c r="F55" s="911"/>
      <c r="G55" s="911"/>
      <c r="H55" s="911"/>
      <c r="I55" s="990"/>
      <c r="K55" s="30"/>
      <c r="R55" s="24"/>
    </row>
    <row r="56" spans="2:20" customFormat="1" ht="9.9499999999999993" customHeight="1" x14ac:dyDescent="0.25">
      <c r="B56" s="3"/>
      <c r="C56" s="80"/>
      <c r="D56" s="80"/>
      <c r="E56" s="1"/>
      <c r="F56" s="1"/>
      <c r="G56" s="1"/>
      <c r="H56" s="128"/>
      <c r="I56" s="2"/>
      <c r="K56" s="30"/>
      <c r="R56" s="24"/>
    </row>
    <row r="57" spans="2:20" customFormat="1" ht="20.100000000000001" customHeight="1" x14ac:dyDescent="0.25">
      <c r="B57" s="3"/>
      <c r="C57" s="600" t="s">
        <v>255</v>
      </c>
      <c r="D57" s="1013"/>
      <c r="E57" s="910"/>
      <c r="F57" s="911"/>
      <c r="G57" s="911"/>
      <c r="H57" s="911"/>
      <c r="I57" s="990"/>
      <c r="K57" s="30"/>
      <c r="R57" s="24"/>
    </row>
    <row r="58" spans="2:20" customFormat="1" ht="9.9499999999999993" customHeight="1" x14ac:dyDescent="0.25">
      <c r="B58" s="135"/>
      <c r="C58" s="82"/>
      <c r="D58" s="190"/>
      <c r="E58" s="189"/>
      <c r="F58" s="189"/>
      <c r="G58" s="189"/>
      <c r="H58" s="189"/>
      <c r="I58" s="191"/>
      <c r="K58" s="30"/>
      <c r="R58" s="24"/>
    </row>
    <row r="59" spans="2:20" customFormat="1" ht="20.100000000000001" customHeight="1" x14ac:dyDescent="0.25">
      <c r="B59" s="671" t="s">
        <v>304</v>
      </c>
      <c r="C59" s="588"/>
      <c r="D59" s="588"/>
      <c r="E59" s="588"/>
      <c r="F59" s="588"/>
      <c r="G59" s="588"/>
      <c r="H59" s="588"/>
      <c r="I59" s="672"/>
      <c r="K59" s="30"/>
      <c r="R59" s="24"/>
    </row>
    <row r="60" spans="2:20" customFormat="1" ht="9.9499999999999993" customHeight="1" x14ac:dyDescent="0.25">
      <c r="B60" s="154"/>
      <c r="C60" s="74"/>
      <c r="D60" s="74"/>
      <c r="E60" s="74"/>
      <c r="F60" s="74"/>
      <c r="G60" s="74"/>
      <c r="H60" s="74"/>
      <c r="I60" s="155"/>
      <c r="K60" s="30"/>
      <c r="R60" s="24"/>
    </row>
    <row r="61" spans="2:20" customFormat="1" ht="20.100000000000001" customHeight="1" x14ac:dyDescent="0.25">
      <c r="B61" s="152"/>
      <c r="C61" s="192"/>
      <c r="D61" s="17"/>
      <c r="E61" s="17"/>
      <c r="F61" s="74" t="s">
        <v>2</v>
      </c>
      <c r="G61" s="126"/>
      <c r="H61" s="404" t="s">
        <v>232</v>
      </c>
      <c r="I61" s="144"/>
      <c r="K61" s="30"/>
      <c r="R61" s="24"/>
    </row>
    <row r="62" spans="2:20" customFormat="1" ht="9.9499999999999993" customHeight="1" x14ac:dyDescent="0.25">
      <c r="B62" s="152"/>
      <c r="C62" s="192"/>
      <c r="D62" s="17"/>
      <c r="E62" s="17"/>
      <c r="F62" s="17"/>
      <c r="G62" s="17"/>
      <c r="H62" s="36"/>
      <c r="I62" s="19"/>
      <c r="K62" s="30"/>
      <c r="R62" s="24"/>
    </row>
    <row r="63" spans="2:20" customFormat="1" ht="20.100000000000001" customHeight="1" x14ac:dyDescent="0.25">
      <c r="B63" s="1001" t="s">
        <v>305</v>
      </c>
      <c r="C63" s="869"/>
      <c r="D63" s="869"/>
      <c r="E63" s="869"/>
      <c r="F63" s="1002"/>
      <c r="G63" s="47">
        <v>0</v>
      </c>
      <c r="H63" s="36"/>
      <c r="I63" s="131">
        <v>0</v>
      </c>
      <c r="K63" s="30"/>
      <c r="R63" s="24"/>
    </row>
    <row r="64" spans="2:20" customFormat="1" ht="20.100000000000001" customHeight="1" x14ac:dyDescent="0.25">
      <c r="B64" s="1001" t="s">
        <v>306</v>
      </c>
      <c r="C64" s="869"/>
      <c r="D64" s="869"/>
      <c r="E64" s="869"/>
      <c r="F64" s="1002"/>
      <c r="G64" s="83">
        <v>0</v>
      </c>
      <c r="H64" s="262" t="s">
        <v>50</v>
      </c>
      <c r="I64" s="132">
        <v>0</v>
      </c>
      <c r="K64" s="30"/>
      <c r="R64" s="24"/>
    </row>
    <row r="65" spans="2:18" customFormat="1" ht="20.100000000000001" customHeight="1" x14ac:dyDescent="0.25">
      <c r="B65" s="1001" t="s">
        <v>307</v>
      </c>
      <c r="C65" s="869"/>
      <c r="D65" s="869"/>
      <c r="E65" s="869"/>
      <c r="F65" s="1002"/>
      <c r="G65" s="47">
        <v>0</v>
      </c>
      <c r="H65" s="357" t="s">
        <v>308</v>
      </c>
      <c r="I65" s="131">
        <v>0</v>
      </c>
      <c r="K65" s="30"/>
      <c r="R65" s="24"/>
    </row>
    <row r="66" spans="2:18" customFormat="1" ht="20.100000000000001" customHeight="1" x14ac:dyDescent="0.25">
      <c r="B66" s="1001" t="s">
        <v>309</v>
      </c>
      <c r="C66" s="869"/>
      <c r="D66" s="869"/>
      <c r="E66" s="869"/>
      <c r="F66" s="1002"/>
      <c r="G66" s="47">
        <v>0</v>
      </c>
      <c r="H66" s="358" t="s">
        <v>241</v>
      </c>
      <c r="I66" s="131">
        <v>0</v>
      </c>
      <c r="K66" s="30"/>
      <c r="R66" s="24"/>
    </row>
    <row r="67" spans="2:18" customFormat="1" ht="20.100000000000001" customHeight="1" x14ac:dyDescent="0.25">
      <c r="B67" s="656" t="s">
        <v>310</v>
      </c>
      <c r="C67" s="657"/>
      <c r="D67" s="657"/>
      <c r="E67" s="657"/>
      <c r="F67" s="813"/>
      <c r="G67" s="78">
        <v>0</v>
      </c>
      <c r="H67" s="557"/>
      <c r="I67" s="133">
        <v>0</v>
      </c>
      <c r="K67" s="30"/>
      <c r="R67" s="24"/>
    </row>
    <row r="68" spans="2:18" customFormat="1" ht="20.100000000000001" customHeight="1" x14ac:dyDescent="0.25">
      <c r="B68" s="1001" t="s">
        <v>311</v>
      </c>
      <c r="C68" s="869"/>
      <c r="D68" s="869"/>
      <c r="E68" s="869"/>
      <c r="F68" s="1002"/>
      <c r="G68" s="78">
        <v>0</v>
      </c>
      <c r="H68" s="557"/>
      <c r="I68" s="133">
        <v>0</v>
      </c>
      <c r="K68" s="30"/>
      <c r="R68" s="24"/>
    </row>
    <row r="69" spans="2:18" customFormat="1" ht="20.100000000000001" customHeight="1" x14ac:dyDescent="0.25">
      <c r="B69" s="1001" t="s">
        <v>312</v>
      </c>
      <c r="C69" s="869"/>
      <c r="D69" s="869"/>
      <c r="E69" s="869"/>
      <c r="F69" s="1002"/>
      <c r="G69" s="78">
        <v>0</v>
      </c>
      <c r="H69" s="557"/>
      <c r="I69" s="133">
        <v>0</v>
      </c>
      <c r="K69" s="30"/>
      <c r="R69" s="24"/>
    </row>
    <row r="70" spans="2:18" customFormat="1" ht="20.100000000000001" customHeight="1" x14ac:dyDescent="0.25">
      <c r="B70" s="1001" t="s">
        <v>313</v>
      </c>
      <c r="C70" s="869"/>
      <c r="D70" s="869"/>
      <c r="E70" s="869"/>
      <c r="F70" s="1002"/>
      <c r="G70" s="78">
        <v>0</v>
      </c>
      <c r="H70" s="557"/>
      <c r="I70" s="133">
        <v>0</v>
      </c>
      <c r="K70" s="30"/>
      <c r="R70" s="24"/>
    </row>
    <row r="71" spans="2:18" customFormat="1" ht="20.100000000000001" customHeight="1" x14ac:dyDescent="0.25">
      <c r="B71" s="656" t="s">
        <v>314</v>
      </c>
      <c r="C71" s="657"/>
      <c r="D71" s="657"/>
      <c r="E71" s="657"/>
      <c r="F71" s="813"/>
      <c r="G71" s="84">
        <v>0</v>
      </c>
      <c r="H71" s="262" t="s">
        <v>50</v>
      </c>
      <c r="I71" s="134">
        <v>0</v>
      </c>
      <c r="K71" s="30"/>
      <c r="R71" s="24"/>
    </row>
    <row r="72" spans="2:18" customFormat="1" ht="15" customHeight="1" x14ac:dyDescent="0.25">
      <c r="B72" s="999" t="s">
        <v>315</v>
      </c>
      <c r="C72" s="1000"/>
      <c r="D72" s="1000"/>
      <c r="E72" s="1000"/>
      <c r="F72" s="1000"/>
      <c r="G72" s="557" t="s">
        <v>2</v>
      </c>
      <c r="H72" s="557"/>
      <c r="I72" s="19"/>
      <c r="K72" s="30"/>
      <c r="R72" s="24"/>
    </row>
    <row r="73" spans="2:18" customFormat="1" ht="20.100000000000001" customHeight="1" x14ac:dyDescent="0.25">
      <c r="B73" s="656" t="s">
        <v>316</v>
      </c>
      <c r="C73" s="657"/>
      <c r="D73" s="657"/>
      <c r="E73" s="657"/>
      <c r="F73" s="813"/>
      <c r="G73" s="84">
        <v>0</v>
      </c>
      <c r="H73" s="262" t="s">
        <v>50</v>
      </c>
      <c r="I73" s="134">
        <v>0</v>
      </c>
      <c r="K73" s="30"/>
      <c r="R73" s="24"/>
    </row>
    <row r="74" spans="2:18" customFormat="1" ht="15" customHeight="1" x14ac:dyDescent="0.25">
      <c r="B74" s="999" t="s">
        <v>317</v>
      </c>
      <c r="C74" s="1000"/>
      <c r="D74" s="1000"/>
      <c r="E74" s="1000"/>
      <c r="F74" s="1000"/>
      <c r="G74" s="557" t="s">
        <v>2</v>
      </c>
      <c r="H74" s="173"/>
      <c r="I74" s="19"/>
      <c r="K74" s="30"/>
      <c r="R74" s="24"/>
    </row>
    <row r="75" spans="2:18" customFormat="1" ht="20.100000000000001" customHeight="1" x14ac:dyDescent="0.25">
      <c r="B75" s="1001" t="s">
        <v>318</v>
      </c>
      <c r="C75" s="869"/>
      <c r="D75" s="869"/>
      <c r="E75" s="869"/>
      <c r="F75" s="1002"/>
      <c r="G75" s="84">
        <v>0</v>
      </c>
      <c r="H75" s="256" t="s">
        <v>50</v>
      </c>
      <c r="I75" s="134">
        <v>0</v>
      </c>
      <c r="K75" s="30"/>
      <c r="R75" s="24"/>
    </row>
    <row r="76" spans="2:18" customFormat="1" ht="9.9499999999999993" customHeight="1" thickBot="1" x14ac:dyDescent="0.3">
      <c r="B76" s="79"/>
      <c r="C76" s="657"/>
      <c r="D76" s="869"/>
      <c r="E76" s="869"/>
      <c r="F76" s="869"/>
      <c r="G76" s="557"/>
      <c r="H76" s="557"/>
      <c r="I76" s="19"/>
      <c r="K76" s="30"/>
      <c r="R76" s="24"/>
    </row>
    <row r="77" spans="2:18" customFormat="1" ht="20.100000000000001" customHeight="1" thickBot="1" x14ac:dyDescent="0.3">
      <c r="B77" s="966" t="s">
        <v>319</v>
      </c>
      <c r="C77" s="796"/>
      <c r="D77" s="796"/>
      <c r="E77" s="796"/>
      <c r="F77" s="796"/>
      <c r="G77" s="232">
        <f>SUM(G63:G75)</f>
        <v>0</v>
      </c>
      <c r="H77" s="128"/>
      <c r="I77" s="232">
        <f>SUM(I63:I75)</f>
        <v>0</v>
      </c>
      <c r="K77" s="30"/>
      <c r="R77" s="24"/>
    </row>
    <row r="78" spans="2:18" customFormat="1" ht="9.9499999999999993" customHeight="1" x14ac:dyDescent="0.25">
      <c r="B78" s="135"/>
      <c r="C78" s="82"/>
      <c r="D78" s="82"/>
      <c r="E78" s="82"/>
      <c r="F78" s="82"/>
      <c r="G78" s="558"/>
      <c r="H78" s="128"/>
      <c r="I78" s="136"/>
      <c r="K78" s="30"/>
      <c r="R78" s="24"/>
    </row>
    <row r="79" spans="2:18" customFormat="1" ht="20.100000000000001" customHeight="1" x14ac:dyDescent="0.25">
      <c r="B79" s="1014" t="s">
        <v>320</v>
      </c>
      <c r="C79" s="1015"/>
      <c r="D79" s="1015"/>
      <c r="E79" s="1015"/>
      <c r="F79" s="1016"/>
      <c r="G79" s="85">
        <v>1</v>
      </c>
      <c r="H79" s="348"/>
      <c r="I79" s="137">
        <v>1</v>
      </c>
      <c r="K79" s="30"/>
      <c r="R79" s="24"/>
    </row>
    <row r="80" spans="2:18" customFormat="1" ht="9.9499999999999993" customHeight="1" x14ac:dyDescent="0.25">
      <c r="B80" s="79"/>
      <c r="C80" s="955" t="s">
        <v>2</v>
      </c>
      <c r="D80" s="955"/>
      <c r="E80" s="955"/>
      <c r="F80" s="955"/>
      <c r="G80" s="348"/>
      <c r="H80" s="348"/>
      <c r="I80" s="19"/>
      <c r="K80" s="30"/>
      <c r="R80" s="24"/>
    </row>
    <row r="81" spans="2:18" customFormat="1" ht="20.100000000000001" customHeight="1" x14ac:dyDescent="0.25">
      <c r="B81" s="656" t="s">
        <v>321</v>
      </c>
      <c r="C81" s="657"/>
      <c r="D81" s="657"/>
      <c r="E81" s="657"/>
      <c r="F81" s="813"/>
      <c r="G81" s="78">
        <v>0</v>
      </c>
      <c r="H81" s="557"/>
      <c r="I81" s="133">
        <v>0</v>
      </c>
      <c r="K81" s="30"/>
      <c r="R81" s="24"/>
    </row>
    <row r="82" spans="2:18" customFormat="1" ht="3.95" customHeight="1" thickBot="1" x14ac:dyDescent="0.3">
      <c r="B82" s="61"/>
      <c r="C82" s="62"/>
      <c r="D82" s="62"/>
      <c r="E82" s="62"/>
      <c r="F82" s="62"/>
      <c r="G82" s="470"/>
      <c r="H82" s="557"/>
      <c r="I82" s="471"/>
      <c r="K82" s="30"/>
      <c r="R82" s="24"/>
    </row>
    <row r="83" spans="2:18" customFormat="1" ht="20.100000000000001" customHeight="1" thickBot="1" x14ac:dyDescent="0.3">
      <c r="B83" s="966" t="s">
        <v>322</v>
      </c>
      <c r="C83" s="796"/>
      <c r="D83" s="796"/>
      <c r="E83" s="796"/>
      <c r="F83" s="796"/>
      <c r="G83" s="241">
        <f>(G77*G79)+G81</f>
        <v>0</v>
      </c>
      <c r="H83" s="74"/>
      <c r="I83" s="241">
        <f>(I77*I79)+I81</f>
        <v>0</v>
      </c>
      <c r="K83" s="30"/>
      <c r="R83" s="24"/>
    </row>
    <row r="84" spans="2:18" customFormat="1" ht="9.9499999999999993" customHeight="1" thickBot="1" x14ac:dyDescent="0.3">
      <c r="B84" s="79"/>
      <c r="C84" s="102"/>
      <c r="D84" s="102"/>
      <c r="E84" s="102"/>
      <c r="F84" s="102"/>
      <c r="G84" s="34"/>
      <c r="H84" s="74"/>
      <c r="I84" s="138" t="s">
        <v>2</v>
      </c>
      <c r="K84" s="73"/>
      <c r="L84" s="40"/>
      <c r="M84" s="40"/>
      <c r="N84" s="40"/>
      <c r="O84" s="40"/>
      <c r="P84" s="40"/>
      <c r="Q84" s="40"/>
      <c r="R84" s="41"/>
    </row>
    <row r="85" spans="2:18" customFormat="1" ht="20.100000000000001" customHeight="1" thickBot="1" x14ac:dyDescent="0.3">
      <c r="B85" s="79"/>
      <c r="C85" s="102"/>
      <c r="D85" s="102"/>
      <c r="E85" s="588" t="s">
        <v>184</v>
      </c>
      <c r="F85" s="672"/>
      <c r="G85" s="241">
        <f>G83/12</f>
        <v>0</v>
      </c>
      <c r="H85" s="15"/>
      <c r="I85" s="241">
        <f>I83/12</f>
        <v>0</v>
      </c>
    </row>
    <row r="86" spans="2:18" customFormat="1" ht="9.9499999999999993" customHeight="1" thickBot="1" x14ac:dyDescent="0.3">
      <c r="B86" s="30"/>
      <c r="I86" s="24"/>
    </row>
    <row r="87" spans="2:18" customFormat="1" ht="20.100000000000001" customHeight="1" thickBot="1" x14ac:dyDescent="0.3">
      <c r="B87" s="3"/>
      <c r="E87" s="674" t="s">
        <v>323</v>
      </c>
      <c r="F87" s="674"/>
      <c r="G87" s="242">
        <f>(G83+I83)/24</f>
        <v>0</v>
      </c>
      <c r="H87" s="554" t="str">
        <f>IFERROR(IF(I83&lt;G83, "Declining Income:", ""), "")</f>
        <v/>
      </c>
      <c r="I87" s="556">
        <f>I83/12</f>
        <v>0</v>
      </c>
    </row>
    <row r="88" spans="2:18" customFormat="1" ht="9.9499999999999993" customHeight="1" thickBot="1" x14ac:dyDescent="0.3">
      <c r="B88" s="3"/>
      <c r="E88" s="64"/>
      <c r="F88" s="64"/>
      <c r="G88" s="555"/>
      <c r="H88" s="554"/>
      <c r="I88" s="556"/>
    </row>
    <row r="89" spans="2:18" customFormat="1" ht="20.100000000000001" customHeight="1" thickBot="1" x14ac:dyDescent="0.3">
      <c r="B89" s="30"/>
      <c r="G89" s="994" t="s">
        <v>324</v>
      </c>
      <c r="H89" s="1003"/>
      <c r="I89" s="145">
        <v>0</v>
      </c>
    </row>
    <row r="90" spans="2:18" customFormat="1" ht="9.75" customHeight="1" thickBot="1" x14ac:dyDescent="0.3">
      <c r="B90" s="73"/>
      <c r="C90" s="40"/>
      <c r="D90" s="40"/>
      <c r="E90" s="40"/>
      <c r="F90" s="40"/>
      <c r="G90" s="353"/>
      <c r="H90" s="353"/>
      <c r="I90" s="195"/>
    </row>
    <row r="91" spans="2:18" customFormat="1" ht="20.100000000000001" customHeight="1" thickBot="1" x14ac:dyDescent="0.3">
      <c r="B91" s="602" t="s">
        <v>215</v>
      </c>
      <c r="C91" s="603"/>
      <c r="D91" s="603"/>
      <c r="E91" s="603"/>
      <c r="F91" s="603"/>
      <c r="G91" s="603"/>
      <c r="H91" s="603"/>
      <c r="I91" s="604"/>
    </row>
    <row r="92" spans="2:18" customFormat="1" ht="15" customHeight="1" x14ac:dyDescent="0.25">
      <c r="B92" s="1004"/>
      <c r="C92" s="1005"/>
      <c r="D92" s="1005"/>
      <c r="E92" s="1005"/>
      <c r="F92" s="1005"/>
      <c r="G92" s="1005"/>
      <c r="H92" s="1005"/>
      <c r="I92" s="1006"/>
    </row>
    <row r="93" spans="2:18" customFormat="1" ht="15" customHeight="1" x14ac:dyDescent="0.25">
      <c r="B93" s="1007"/>
      <c r="C93" s="1008"/>
      <c r="D93" s="1008"/>
      <c r="E93" s="1008"/>
      <c r="F93" s="1008"/>
      <c r="G93" s="1008"/>
      <c r="H93" s="1008"/>
      <c r="I93" s="1009"/>
    </row>
    <row r="94" spans="2:18" customFormat="1" ht="15" customHeight="1" x14ac:dyDescent="0.25">
      <c r="B94" s="1007"/>
      <c r="C94" s="1008"/>
      <c r="D94" s="1008"/>
      <c r="E94" s="1008"/>
      <c r="F94" s="1008"/>
      <c r="G94" s="1008"/>
      <c r="H94" s="1008"/>
      <c r="I94" s="1009"/>
    </row>
    <row r="95" spans="2:18" customFormat="1" ht="15" customHeight="1" x14ac:dyDescent="0.25">
      <c r="B95" s="1007"/>
      <c r="C95" s="1008"/>
      <c r="D95" s="1008"/>
      <c r="E95" s="1008"/>
      <c r="F95" s="1008"/>
      <c r="G95" s="1008"/>
      <c r="H95" s="1008"/>
      <c r="I95" s="1009"/>
    </row>
    <row r="96" spans="2:18" customFormat="1" ht="15" customHeight="1" x14ac:dyDescent="0.25">
      <c r="B96" s="1007"/>
      <c r="C96" s="1008"/>
      <c r="D96" s="1008"/>
      <c r="E96" s="1008"/>
      <c r="F96" s="1008"/>
      <c r="G96" s="1008"/>
      <c r="H96" s="1008"/>
      <c r="I96" s="1009"/>
    </row>
    <row r="97" spans="2:9" customFormat="1" ht="15" customHeight="1" thickBot="1" x14ac:dyDescent="0.3">
      <c r="B97" s="1010"/>
      <c r="C97" s="1011"/>
      <c r="D97" s="1011"/>
      <c r="E97" s="1011"/>
      <c r="F97" s="1011"/>
      <c r="G97" s="1011"/>
      <c r="H97" s="1011"/>
      <c r="I97" s="1012"/>
    </row>
    <row r="98" spans="2:9" customFormat="1" ht="20.100000000000001" customHeight="1" x14ac:dyDescent="0.25"/>
    <row r="99" spans="2:9" customFormat="1" ht="20.100000000000001" customHeight="1" x14ac:dyDescent="0.25"/>
    <row r="100" spans="2:9" customFormat="1" ht="20.100000000000001" customHeight="1" x14ac:dyDescent="0.25"/>
    <row r="101" spans="2:9" customFormat="1" ht="20.100000000000001" customHeight="1" x14ac:dyDescent="0.25"/>
    <row r="102" spans="2:9" customFormat="1" ht="20.100000000000001" customHeight="1" x14ac:dyDescent="0.25"/>
    <row r="103" spans="2:9" customFormat="1" ht="20.100000000000001" customHeight="1" x14ac:dyDescent="0.25"/>
    <row r="104" spans="2:9" customFormat="1" ht="20.100000000000001" customHeight="1" x14ac:dyDescent="0.25"/>
    <row r="105" spans="2:9" customFormat="1" ht="20.100000000000001" customHeight="1" x14ac:dyDescent="0.25"/>
    <row r="106" spans="2:9" customFormat="1" ht="20.100000000000001" customHeight="1" x14ac:dyDescent="0.25"/>
    <row r="107" spans="2:9" customFormat="1" ht="20.100000000000001" customHeight="1" x14ac:dyDescent="0.25"/>
    <row r="108" spans="2:9" customFormat="1" ht="20.100000000000001" customHeight="1" x14ac:dyDescent="0.25"/>
    <row r="109" spans="2:9" customFormat="1" ht="20.100000000000001" customHeight="1" x14ac:dyDescent="0.25"/>
    <row r="110" spans="2:9" customFormat="1" ht="20.100000000000001" customHeight="1" x14ac:dyDescent="0.25"/>
    <row r="111" spans="2:9" customFormat="1" ht="20.100000000000001" customHeight="1" x14ac:dyDescent="0.25"/>
    <row r="112" spans="2:9"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row r="146" customFormat="1" ht="20.100000000000001" customHeight="1" x14ac:dyDescent="0.25"/>
    <row r="147" customFormat="1" ht="20.100000000000001" customHeight="1" x14ac:dyDescent="0.25"/>
  </sheetData>
  <sheetProtection algorithmName="SHA-512" hashValue="XkwRHELFQa4+/h/E+tsYL11Ayq5uvrEh6Q8ZWr2LlbzShciY/6stObdctZRAE0CvB2xGlvGiz+kyBwLpJ0a2Wg==" saltValue="tmE03yil/Eei4OMfsYsmeg==" spinCount="100000" sheet="1" objects="1" scenarios="1" selectLockedCells="1"/>
  <mergeCells count="61">
    <mergeCell ref="H1:I1"/>
    <mergeCell ref="B72:F72"/>
    <mergeCell ref="B77:F77"/>
    <mergeCell ref="B79:F79"/>
    <mergeCell ref="C80:F80"/>
    <mergeCell ref="B70:F70"/>
    <mergeCell ref="B73:F73"/>
    <mergeCell ref="B74:F74"/>
    <mergeCell ref="B33:F33"/>
    <mergeCell ref="B29:F29"/>
    <mergeCell ref="B31:F31"/>
    <mergeCell ref="C28:F28"/>
    <mergeCell ref="C32:F32"/>
    <mergeCell ref="B20:F20"/>
    <mergeCell ref="B21:F21"/>
    <mergeCell ref="B26:F26"/>
    <mergeCell ref="B92:I97"/>
    <mergeCell ref="B66:F66"/>
    <mergeCell ref="B67:F67"/>
    <mergeCell ref="B68:F68"/>
    <mergeCell ref="B69:F69"/>
    <mergeCell ref="B83:F83"/>
    <mergeCell ref="E87:F87"/>
    <mergeCell ref="G89:H89"/>
    <mergeCell ref="B91:I91"/>
    <mergeCell ref="B75:F75"/>
    <mergeCell ref="B81:F81"/>
    <mergeCell ref="C76:F76"/>
    <mergeCell ref="B71:F71"/>
    <mergeCell ref="E85:F85"/>
    <mergeCell ref="B27:F27"/>
    <mergeCell ref="B17:F17"/>
    <mergeCell ref="B18:F18"/>
    <mergeCell ref="B19:F19"/>
    <mergeCell ref="B2:I5"/>
    <mergeCell ref="E7:I7"/>
    <mergeCell ref="E9:I9"/>
    <mergeCell ref="B11:I11"/>
    <mergeCell ref="C7:D7"/>
    <mergeCell ref="C9:D9"/>
    <mergeCell ref="B15:F15"/>
    <mergeCell ref="B16:F16"/>
    <mergeCell ref="B22:F22"/>
    <mergeCell ref="B23:F23"/>
    <mergeCell ref="B24:F24"/>
    <mergeCell ref="B25:F25"/>
    <mergeCell ref="B35:F35"/>
    <mergeCell ref="E39:F39"/>
    <mergeCell ref="B65:F65"/>
    <mergeCell ref="E55:I55"/>
    <mergeCell ref="B43:I43"/>
    <mergeCell ref="B50:I53"/>
    <mergeCell ref="G41:H41"/>
    <mergeCell ref="B44:I49"/>
    <mergeCell ref="E57:I57"/>
    <mergeCell ref="B59:I59"/>
    <mergeCell ref="C55:D55"/>
    <mergeCell ref="C57:D57"/>
    <mergeCell ref="B63:F63"/>
    <mergeCell ref="B64:F64"/>
    <mergeCell ref="E37:F37"/>
  </mergeCells>
  <conditionalFormatting sqref="I39">
    <cfRule type="expression" dxfId="117" priority="2">
      <formula>$I$35&lt;$G$35</formula>
    </cfRule>
  </conditionalFormatting>
  <conditionalFormatting sqref="I87">
    <cfRule type="expression" dxfId="116" priority="1">
      <formula>$I$83&lt;$G$83</formula>
    </cfRule>
  </conditionalFormatting>
  <pageMargins left="0.25" right="0.25" top="0.5" bottom="0.25" header="0.3" footer="0.3"/>
  <pageSetup scale="97" fitToHeight="0" orientation="portrait" r:id="rId1"/>
  <rowBreaks count="1" manualBreakCount="1">
    <brk id="49" max="16383"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B20A-A7B6-4336-ADDF-18B184818496}">
  <sheetPr>
    <tabColor theme="4" tint="0.39997558519241921"/>
  </sheetPr>
  <dimension ref="B1:W12"/>
  <sheetViews>
    <sheetView showGridLines="0" zoomScaleNormal="100" zoomScaleSheetLayoutView="85" workbookViewId="0">
      <selection activeCell="J10" sqref="J10"/>
    </sheetView>
  </sheetViews>
  <sheetFormatPr defaultRowHeight="15" x14ac:dyDescent="0.25"/>
  <cols>
    <col min="1" max="1" width="1.140625" customWidth="1"/>
    <col min="3" max="3" width="10.85546875" customWidth="1"/>
    <col min="6" max="6" width="33" customWidth="1"/>
    <col min="7" max="7" width="14.85546875" customWidth="1"/>
    <col min="8" max="8" width="17.5703125" customWidth="1"/>
    <col min="9" max="9" width="6.42578125" customWidth="1"/>
    <col min="10" max="10" width="28.7109375" customWidth="1"/>
    <col min="12" max="17" width="0" hidden="1" customWidth="1"/>
    <col min="23" max="23" width="17.42578125" customWidth="1"/>
  </cols>
  <sheetData>
    <row r="1" spans="2:23" ht="26.25" x14ac:dyDescent="0.4">
      <c r="B1" s="509" t="s">
        <v>524</v>
      </c>
      <c r="J1" s="510" t="s">
        <v>609</v>
      </c>
    </row>
    <row r="2" spans="2:23" ht="36.75" customHeight="1" x14ac:dyDescent="0.25">
      <c r="B2" s="1022" t="s">
        <v>537</v>
      </c>
      <c r="C2" s="1022"/>
      <c r="D2" s="1022"/>
      <c r="E2" s="1022"/>
      <c r="F2" s="1022"/>
      <c r="G2" s="1022"/>
      <c r="H2" s="1022"/>
      <c r="I2" s="1022"/>
      <c r="J2" s="1022"/>
    </row>
    <row r="3" spans="2:23" ht="20.100000000000001" customHeight="1" x14ac:dyDescent="0.25">
      <c r="B3" s="1023" t="s">
        <v>531</v>
      </c>
      <c r="C3" s="1024"/>
      <c r="D3" s="1024"/>
      <c r="E3" s="1024"/>
      <c r="F3" s="1024"/>
      <c r="G3" s="1024"/>
      <c r="H3" s="1024"/>
      <c r="I3" s="1024"/>
      <c r="J3" s="1025"/>
      <c r="L3" s="511" t="s">
        <v>519</v>
      </c>
      <c r="M3" s="507" t="s">
        <v>520</v>
      </c>
      <c r="N3" s="511"/>
      <c r="O3" s="511"/>
      <c r="P3" s="511"/>
      <c r="Q3" s="511"/>
    </row>
    <row r="4" spans="2:23" ht="20.100000000000001" customHeight="1" x14ac:dyDescent="0.25">
      <c r="B4" s="512" t="s">
        <v>506</v>
      </c>
      <c r="C4" s="1026" t="s">
        <v>527</v>
      </c>
      <c r="D4" s="1026"/>
      <c r="E4" s="1026"/>
      <c r="F4" s="1026"/>
      <c r="G4" s="1026"/>
      <c r="H4" s="1026"/>
      <c r="I4" s="1027"/>
      <c r="J4" s="508"/>
      <c r="K4" s="513"/>
      <c r="L4" s="511" t="s">
        <v>521</v>
      </c>
      <c r="M4" s="511"/>
      <c r="N4" s="511"/>
      <c r="O4" s="511"/>
      <c r="P4" s="511"/>
      <c r="Q4" s="511"/>
    </row>
    <row r="5" spans="2:23" ht="20.100000000000001" customHeight="1" x14ac:dyDescent="0.25">
      <c r="B5" s="512" t="s">
        <v>507</v>
      </c>
      <c r="C5" s="1028" t="s">
        <v>528</v>
      </c>
      <c r="D5" s="1029"/>
      <c r="E5" s="1029"/>
      <c r="F5" s="1029"/>
      <c r="G5" s="1029"/>
      <c r="H5" s="1029"/>
      <c r="I5" s="1030"/>
      <c r="J5" s="508"/>
      <c r="K5" s="516"/>
      <c r="L5" s="515" t="s">
        <v>518</v>
      </c>
      <c r="M5" s="511"/>
      <c r="N5" s="511"/>
      <c r="O5" s="511"/>
      <c r="P5" s="511"/>
      <c r="Q5" s="511"/>
    </row>
    <row r="6" spans="2:23" ht="20.100000000000001" customHeight="1" x14ac:dyDescent="0.25">
      <c r="B6" s="1023" t="s">
        <v>535</v>
      </c>
      <c r="C6" s="1024" t="s">
        <v>530</v>
      </c>
      <c r="D6" s="1024"/>
      <c r="E6" s="1024"/>
      <c r="F6" s="1024"/>
      <c r="G6" s="1024"/>
      <c r="H6" s="1024"/>
      <c r="I6" s="1024"/>
      <c r="J6" s="1025"/>
    </row>
    <row r="7" spans="2:23" ht="32.1" customHeight="1" x14ac:dyDescent="0.25">
      <c r="B7" s="1018" t="s">
        <v>532</v>
      </c>
      <c r="C7" s="1019"/>
      <c r="D7" s="1021" t="str">
        <f>IF(AND($J$4="fixed",$J$5="FNMA"),"Payments must have been received for 12 months or longer to be considered stable monthly income UNLESS:
Payments are fixed --AND-- the borrower is not the grantor --AND-- at least one payment is received prior to closing",
IF(AND($J$4="fluctuating",$J$5="FNMA"),"Payments must have been received for 24 months or longer; obtain most recent 2 years tax returns --AND-- verify curent receipt w/ 
1 mo bank statement or other equivalant documentation",
IF(AND($J$4="fixed",$J$5="FHLMC"),"Must document a history of receipt for most recent 1 year",
IF(AND($J$4="fluctuating",$J$5="FHLMC"),"Document most recent 2 years",
""))))</f>
        <v/>
      </c>
      <c r="E7" s="1021"/>
      <c r="F7" s="1021"/>
      <c r="G7" s="1021"/>
      <c r="H7" s="1021"/>
      <c r="I7" s="1021"/>
      <c r="J7" s="1021"/>
    </row>
    <row r="8" spans="2:23" ht="32.1" customHeight="1" x14ac:dyDescent="0.25">
      <c r="B8" s="1018" t="s">
        <v>533</v>
      </c>
      <c r="C8" s="1019"/>
      <c r="D8" s="1021" t="str">
        <f>IF(AND($J$4="fixed",$J$5="FHLMC"), "Evidence of sufficient assets to support the qualifying income (e.g.: bank statements, letter from trustee) NOTE: When the borrower is the Trustee, a letter from a Trustee is not acceptable",
IF(AND($J$4="fluctuating",$J$5="FHLMC"), "Evidence of sufficient assets to support the qualifying income (e.g.: bank statements, letter from trustee) NOTE: When the borrower is the Trustee, a letter from a Trustee is not acceptable",
IF(AND($J$4="fluctuating",$J$5="FNMA"), "Confirm 'Continuity of Income' as described in B3-3.1-01 General Income Information in FNMA Selling Guide",
IF(AND($J$4="fixed",$J$5="FNMA"), "Confirm 'Continuity of Income' as described in B3-3.1-01 General Income Information in FNMA Selling Guide",
""))))</f>
        <v/>
      </c>
      <c r="E8" s="1021"/>
      <c r="F8" s="1021"/>
      <c r="G8" s="1021"/>
      <c r="H8" s="1021"/>
      <c r="I8" s="1021"/>
      <c r="J8" s="1021"/>
      <c r="K8" s="518" t="str">
        <f>IF($J$5="FNMA", "Review:", "")</f>
        <v/>
      </c>
      <c r="R8" s="1017" t="s">
        <v>538</v>
      </c>
      <c r="S8" s="1017"/>
      <c r="T8" s="1017"/>
      <c r="U8" s="1017"/>
      <c r="V8" s="1017"/>
      <c r="W8" s="1017"/>
    </row>
    <row r="9" spans="2:23" ht="20.100000000000001" customHeight="1" x14ac:dyDescent="0.25">
      <c r="B9" s="1023" t="s">
        <v>536</v>
      </c>
      <c r="C9" s="1024" t="s">
        <v>530</v>
      </c>
      <c r="D9" s="1024"/>
      <c r="E9" s="1024"/>
      <c r="F9" s="1024"/>
      <c r="G9" s="1024"/>
      <c r="H9" s="1024"/>
      <c r="I9" s="1024"/>
      <c r="J9" s="1025"/>
      <c r="K9" s="1031" t="s">
        <v>541</v>
      </c>
      <c r="L9" s="1032"/>
      <c r="M9" s="1032"/>
      <c r="N9" s="1032"/>
      <c r="O9" s="1032"/>
      <c r="P9" s="1032"/>
      <c r="Q9" s="1032"/>
      <c r="R9" s="1032"/>
      <c r="S9" s="1032"/>
      <c r="T9" s="1032"/>
      <c r="U9" s="1032"/>
      <c r="V9" s="1032"/>
      <c r="W9" s="1032"/>
    </row>
    <row r="10" spans="2:23" ht="32.1" customHeight="1" x14ac:dyDescent="0.25">
      <c r="B10" s="1020" t="s">
        <v>534</v>
      </c>
      <c r="C10" s="1020"/>
      <c r="D10" s="1021" t="str">
        <f>IF(AND($J$4="fixed",$J$5="FHLMC"), "Use the fixed payment amount documented in the Trust Agreement",
IF(AND($J$4="fluctuating",$J$5="FHLMC"), "Use 24-month average",
IF(AND($J$4="fixed",$J$5="FNMA"), "Use the fixed payment amount documented in the Trust Agreement",
IF(AND($J$4="fluctuating",$J$5="FNMA"), "Calculate qualifying income as per Variable Income section of B3-3.1-01, General Income Information",
""))))</f>
        <v/>
      </c>
      <c r="E10" s="1021"/>
      <c r="F10" s="1021"/>
      <c r="G10" s="1021"/>
      <c r="H10" s="1036" t="str">
        <f>IF($J$4="fixed","Enter Fixed Payment:",
IF(AND($J$4="fluctuating",$J$5="FHLMC"),"Enter 24-Month Average:",
IF(AND($J$4="fluctuating",$J$5="FNMA"),"Enter Variable Income as per FNMA Guidelines:",
"")))</f>
        <v/>
      </c>
      <c r="I10" s="1036"/>
      <c r="J10" s="517"/>
      <c r="K10" s="1033" t="s">
        <v>542</v>
      </c>
      <c r="L10" s="1034"/>
      <c r="M10" s="1034"/>
      <c r="N10" s="1034"/>
      <c r="O10" s="1034"/>
      <c r="P10" s="1034"/>
      <c r="Q10" s="1034"/>
      <c r="R10" s="1034"/>
      <c r="S10" s="1034"/>
      <c r="T10" s="1034"/>
      <c r="U10" s="1034"/>
      <c r="V10" s="1034"/>
      <c r="W10" s="1034"/>
    </row>
    <row r="11" spans="2:23" ht="45.75" customHeight="1" x14ac:dyDescent="0.25">
      <c r="B11" s="1037" t="str">
        <f>IF($J$5="FNMA", "FNMA NOTE:  when eligible employment-related assets are liquidated and placed in a trust within 12 months of the loan’s application date, the lender must comply with the policies in Employment-Related Assets as Qualifying Income", "")</f>
        <v/>
      </c>
      <c r="C11" s="1037"/>
      <c r="D11" s="1037"/>
      <c r="E11" s="1037"/>
      <c r="F11" s="1037"/>
      <c r="G11" s="1037"/>
      <c r="H11" s="1037"/>
      <c r="I11" s="1037"/>
      <c r="J11" s="1037"/>
      <c r="K11" s="1035" t="s">
        <v>543</v>
      </c>
      <c r="L11" s="1034"/>
      <c r="M11" s="1034"/>
      <c r="N11" s="1034"/>
      <c r="O11" s="1034"/>
      <c r="P11" s="1034"/>
      <c r="Q11" s="1034"/>
      <c r="R11" s="1034"/>
      <c r="S11" s="1034"/>
      <c r="T11" s="1034"/>
      <c r="U11" s="1034"/>
      <c r="V11" s="1034"/>
      <c r="W11" s="1034"/>
    </row>
    <row r="12" spans="2:23" ht="62.25" customHeight="1" x14ac:dyDescent="0.25">
      <c r="B12" s="1037"/>
      <c r="C12" s="1037"/>
      <c r="D12" s="1037"/>
      <c r="E12" s="1037"/>
      <c r="F12" s="1037"/>
      <c r="G12" s="1037"/>
      <c r="H12" s="1037"/>
      <c r="I12" s="1037"/>
      <c r="J12" s="1037"/>
      <c r="K12" s="1035" t="s">
        <v>544</v>
      </c>
      <c r="L12" s="1034"/>
      <c r="M12" s="1034"/>
      <c r="N12" s="1034"/>
      <c r="O12" s="1034"/>
      <c r="P12" s="1034"/>
      <c r="Q12" s="1034"/>
      <c r="R12" s="1034"/>
      <c r="S12" s="1034"/>
      <c r="T12" s="1034"/>
      <c r="U12" s="1034"/>
      <c r="V12" s="1034"/>
      <c r="W12" s="1034"/>
    </row>
  </sheetData>
  <sheetProtection algorithmName="SHA-512" hashValue="hWlCNn82s83Kj0UXZA7s4Ppwsv2ixC+mkLFwcWFzUp5qPvUx0ZyGMmsOowLviW8JXij2uWi7wqc0YoxrDSea1A==" saltValue="kAijUO4YU5nob3zG2OUMAw==" spinCount="100000" sheet="1" objects="1" scenarios="1" selectLockedCells="1"/>
  <mergeCells count="19">
    <mergeCell ref="K11:W11"/>
    <mergeCell ref="K12:W12"/>
    <mergeCell ref="B9:J9"/>
    <mergeCell ref="D10:G10"/>
    <mergeCell ref="H10:I10"/>
    <mergeCell ref="B11:J12"/>
    <mergeCell ref="R8:W8"/>
    <mergeCell ref="B8:C8"/>
    <mergeCell ref="B10:C10"/>
    <mergeCell ref="D8:J8"/>
    <mergeCell ref="B2:J2"/>
    <mergeCell ref="B6:J6"/>
    <mergeCell ref="B7:C7"/>
    <mergeCell ref="D7:J7"/>
    <mergeCell ref="B3:J3"/>
    <mergeCell ref="C4:I4"/>
    <mergeCell ref="C5:I5"/>
    <mergeCell ref="K9:W9"/>
    <mergeCell ref="K10:W10"/>
  </mergeCells>
  <conditionalFormatting sqref="K9:W12">
    <cfRule type="expression" dxfId="115" priority="1">
      <formula>$H$10="Enter Variable Income as per FNMA Guidelines:"</formula>
    </cfRule>
  </conditionalFormatting>
  <conditionalFormatting sqref="R8">
    <cfRule type="expression" dxfId="114" priority="2">
      <formula>$J$5="FNMA"</formula>
    </cfRule>
  </conditionalFormatting>
  <hyperlinks>
    <hyperlink ref="M3" r:id="rId1" location="Reconciling.20Partial.20or.20No.20Rental.20History.20on.20Tax.20Returns" display="https://selling-guide.fanniemae.com/Selling-Guide/Origination-thru-Closing/Subpart-B3-Underwriting-Borrowers/Chapter-B3-3-Income-Assessment/Section-B3-3-1-Employment-and-Other-Sources-of-Income/1032995141/B3-3-1-08-Rental-Income-05-04-2022.htm#Reconciling.20Partial.20or.20No.20Rental.20History.20on.20Tax.20Returns" xr:uid="{34AEE752-0315-494A-A27F-F896ECEC4BE4}"/>
    <hyperlink ref="R8" r:id="rId2" xr:uid="{875405E6-24A5-45C0-850F-03753F891253}"/>
  </hyperlinks>
  <pageMargins left="0.7" right="0.7" top="0.75" bottom="0.75" header="0.3" footer="0.3"/>
  <pageSetup scale="57" orientation="portrait" horizontalDpi="200" verticalDpi="200" r:id="rId3"/>
  <colBreaks count="1" manualBreakCount="1">
    <brk id="10"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A2E24096-E8B3-481E-827E-B1A613C822C5}">
          <x14:formula1>
            <xm:f>'Hidden Data'!$H$2:$H$3</xm:f>
          </x14:formula1>
          <xm:sqref>J4</xm:sqref>
        </x14:dataValidation>
        <x14:dataValidation type="list" allowBlank="1" showInputMessage="1" showErrorMessage="1" xr:uid="{836FB59C-F78A-4FEE-84BE-91EB8F4302F4}">
          <x14:formula1>
            <xm:f>'Hidden Data'!$J$2:$J$3</xm:f>
          </x14:formula1>
          <xm:sqref>J5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4" tint="0.39997558519241921"/>
    <pageSetUpPr fitToPage="1"/>
  </sheetPr>
  <dimension ref="A1:V305"/>
  <sheetViews>
    <sheetView showGridLines="0" showRowColHeaders="0" zoomScaleNormal="100" zoomScaleSheetLayoutView="85" workbookViewId="0">
      <selection activeCell="I27" sqref="I27"/>
    </sheetView>
  </sheetViews>
  <sheetFormatPr defaultColWidth="12.7109375" defaultRowHeight="18" customHeight="1" x14ac:dyDescent="0.25"/>
  <cols>
    <col min="1" max="1" width="2.7109375" style="1" customWidth="1"/>
    <col min="2" max="2" width="12.7109375" style="1" customWidth="1"/>
    <col min="3" max="3" width="15.5703125" style="1" customWidth="1"/>
    <col min="4" max="4" width="12.7109375" style="1" customWidth="1"/>
    <col min="5" max="5" width="15.7109375" style="1" customWidth="1"/>
    <col min="6" max="6" width="5.7109375" style="1" customWidth="1"/>
    <col min="7" max="7" width="15.7109375" style="1" customWidth="1"/>
    <col min="8" max="8" width="7.7109375" style="1" customWidth="1"/>
    <col min="9" max="9" width="17.5703125" style="1" customWidth="1"/>
    <col min="10" max="10" width="2.7109375" style="1" customWidth="1"/>
    <col min="11" max="17" width="12.7109375" style="1"/>
    <col min="18" max="18" width="10.140625" style="1" customWidth="1"/>
    <col min="19" max="16384" width="12.7109375" style="1"/>
  </cols>
  <sheetData>
    <row r="1" spans="2:22" ht="18" customHeight="1" thickBot="1" x14ac:dyDescent="0.3">
      <c r="H1" s="786" t="s">
        <v>609</v>
      </c>
      <c r="I1" s="786"/>
      <c r="M1"/>
      <c r="N1"/>
      <c r="O1"/>
      <c r="P1"/>
      <c r="Q1"/>
      <c r="R1"/>
      <c r="S1"/>
    </row>
    <row r="2" spans="2:22" ht="18" customHeight="1" x14ac:dyDescent="0.25">
      <c r="B2" s="605" t="s">
        <v>494</v>
      </c>
      <c r="C2" s="606"/>
      <c r="D2" s="606"/>
      <c r="E2" s="606"/>
      <c r="F2" s="606"/>
      <c r="G2" s="606"/>
      <c r="H2" s="606"/>
      <c r="I2" s="607"/>
      <c r="J2" s="22"/>
      <c r="K2" s="1066"/>
      <c r="L2" s="1066"/>
      <c r="M2" s="1066"/>
      <c r="N2" s="1066"/>
      <c r="O2" s="1066"/>
      <c r="P2" s="1066"/>
      <c r="Q2" s="1066"/>
      <c r="R2" s="1066"/>
      <c r="S2"/>
    </row>
    <row r="3" spans="2:22" ht="18" customHeight="1" x14ac:dyDescent="0.25">
      <c r="B3" s="608"/>
      <c r="C3" s="609"/>
      <c r="D3" s="609"/>
      <c r="E3" s="609"/>
      <c r="F3" s="609"/>
      <c r="G3" s="609"/>
      <c r="H3" s="609"/>
      <c r="I3" s="610"/>
      <c r="J3" s="22"/>
      <c r="K3" s="1066"/>
      <c r="L3" s="1066"/>
      <c r="M3" s="1066"/>
      <c r="N3" s="1066"/>
      <c r="O3" s="1066"/>
      <c r="P3" s="1066"/>
      <c r="Q3" s="1066"/>
      <c r="R3" s="1066"/>
      <c r="S3"/>
    </row>
    <row r="4" spans="2:22" ht="9" customHeight="1" thickBot="1" x14ac:dyDescent="0.3">
      <c r="B4" s="611"/>
      <c r="C4" s="612"/>
      <c r="D4" s="612"/>
      <c r="E4" s="612"/>
      <c r="F4" s="612"/>
      <c r="G4" s="612"/>
      <c r="H4" s="612"/>
      <c r="I4" s="613"/>
      <c r="J4" s="22"/>
      <c r="K4" s="1066"/>
      <c r="L4" s="1066"/>
      <c r="M4" s="1066"/>
      <c r="N4" s="1066"/>
      <c r="O4" s="1066"/>
      <c r="P4" s="1066"/>
      <c r="Q4" s="1066"/>
      <c r="R4" s="1066"/>
      <c r="S4"/>
    </row>
    <row r="5" spans="2:22" ht="18" customHeight="1" x14ac:dyDescent="0.25">
      <c r="B5" s="169"/>
      <c r="C5" s="170"/>
      <c r="D5" s="170"/>
      <c r="E5" s="170"/>
      <c r="F5" s="170"/>
      <c r="G5" s="170"/>
      <c r="H5" s="170"/>
      <c r="I5" s="171"/>
      <c r="K5" s="1066"/>
      <c r="L5" s="1066"/>
      <c r="M5" s="1066"/>
      <c r="N5" s="1066"/>
      <c r="O5" s="1066"/>
      <c r="P5" s="1066"/>
      <c r="Q5" s="1066"/>
      <c r="R5" s="1066"/>
      <c r="S5"/>
    </row>
    <row r="6" spans="2:22" ht="18" customHeight="1" x14ac:dyDescent="0.25">
      <c r="B6" s="3"/>
      <c r="C6" s="74" t="s">
        <v>287</v>
      </c>
      <c r="D6" s="927"/>
      <c r="E6" s="928"/>
      <c r="F6" s="928"/>
      <c r="G6" s="928"/>
      <c r="H6" s="929"/>
      <c r="I6" s="196"/>
      <c r="J6" s="263"/>
      <c r="K6" s="1066"/>
      <c r="L6" s="1066"/>
      <c r="M6" s="1066"/>
      <c r="N6" s="1066"/>
      <c r="O6" s="1066"/>
      <c r="P6" s="1066"/>
      <c r="Q6" s="1066"/>
      <c r="R6" s="1066"/>
      <c r="S6" s="531"/>
      <c r="T6" s="531"/>
      <c r="U6" s="531"/>
      <c r="V6" s="531"/>
    </row>
    <row r="7" spans="2:22" ht="9" customHeight="1" thickBot="1" x14ac:dyDescent="0.3">
      <c r="B7" s="70"/>
      <c r="C7" s="197"/>
      <c r="D7" s="198"/>
      <c r="E7" s="71"/>
      <c r="F7" s="71"/>
      <c r="G7" s="71"/>
      <c r="H7" s="1074"/>
      <c r="I7" s="1075"/>
      <c r="J7" s="17"/>
      <c r="K7" s="1066"/>
      <c r="L7" s="1066"/>
      <c r="M7" s="1066"/>
      <c r="N7" s="1066"/>
      <c r="O7" s="1066"/>
      <c r="P7" s="1066"/>
      <c r="Q7" s="1066"/>
      <c r="R7" s="1066"/>
      <c r="S7" s="531"/>
      <c r="T7" s="531"/>
      <c r="U7" s="531"/>
      <c r="V7" s="531"/>
    </row>
    <row r="8" spans="2:22" ht="18" customHeight="1" thickBot="1" x14ac:dyDescent="0.3">
      <c r="B8" s="1071" t="s">
        <v>325</v>
      </c>
      <c r="C8" s="1072"/>
      <c r="D8" s="1072"/>
      <c r="E8" s="1072"/>
      <c r="F8" s="1072"/>
      <c r="G8" s="1072"/>
      <c r="H8" s="1072"/>
      <c r="I8" s="1073"/>
      <c r="J8" s="34"/>
      <c r="K8" s="1066"/>
      <c r="L8" s="1066"/>
      <c r="M8" s="1066"/>
      <c r="N8" s="1066"/>
      <c r="O8" s="1066"/>
      <c r="P8" s="1066"/>
      <c r="Q8" s="1066"/>
      <c r="R8" s="1066"/>
      <c r="S8" s="531"/>
      <c r="T8" s="531"/>
      <c r="U8" s="531"/>
      <c r="V8" s="531"/>
    </row>
    <row r="9" spans="2:22" ht="5.0999999999999996" customHeight="1" thickBot="1" x14ac:dyDescent="0.3">
      <c r="B9" s="23"/>
      <c r="C9" s="29"/>
      <c r="D9" s="497"/>
      <c r="E9" s="498"/>
      <c r="F9" s="497"/>
      <c r="G9" s="497"/>
      <c r="H9" s="497"/>
      <c r="I9" s="499"/>
      <c r="J9" s="34"/>
      <c r="K9" s="480"/>
      <c r="L9" s="480"/>
      <c r="M9" s="480"/>
      <c r="N9" s="480"/>
      <c r="O9" s="480"/>
      <c r="P9" s="480"/>
      <c r="Q9" s="480"/>
      <c r="R9" s="480"/>
      <c r="S9" s="531"/>
      <c r="T9" s="531"/>
      <c r="U9" s="531"/>
      <c r="V9" s="531"/>
    </row>
    <row r="10" spans="2:22" ht="18" customHeight="1" thickBot="1" x14ac:dyDescent="0.3">
      <c r="B10" s="867" t="s">
        <v>326</v>
      </c>
      <c r="C10" s="805"/>
      <c r="D10" s="805"/>
      <c r="E10" s="805"/>
      <c r="F10" s="38"/>
      <c r="G10" s="500">
        <v>0</v>
      </c>
      <c r="H10" s="128" t="str">
        <f>IF(AND($D$15="yes", $D$19="yes"), "x 50%", "x 75%")</f>
        <v>x 75%</v>
      </c>
      <c r="I10" s="407">
        <f>IF(AND(D15="yes", D19="yes"), G10*0.5, G10*0.75)</f>
        <v>0</v>
      </c>
      <c r="L10"/>
      <c r="M10"/>
      <c r="N10"/>
      <c r="O10"/>
      <c r="P10"/>
      <c r="Q10"/>
      <c r="R10"/>
      <c r="S10"/>
    </row>
    <row r="11" spans="2:22" ht="18" customHeight="1" thickBot="1" x14ac:dyDescent="0.3">
      <c r="B11" s="867" t="s">
        <v>327</v>
      </c>
      <c r="C11" s="805"/>
      <c r="D11" s="805"/>
      <c r="E11" s="805"/>
      <c r="F11" s="38"/>
      <c r="G11" s="500">
        <v>0</v>
      </c>
      <c r="H11" s="128" t="str">
        <f>IF(AND($D$15="yes", $D$19="yes"), "x 50%", "x 75%")</f>
        <v>x 75%</v>
      </c>
      <c r="I11" s="496">
        <f>IF(AND(D15="yes", D19="yes"), G11*0.5, G11*0.75)</f>
        <v>0</v>
      </c>
      <c r="L11"/>
      <c r="M11"/>
      <c r="N11"/>
      <c r="O11"/>
      <c r="P11"/>
      <c r="Q11"/>
      <c r="R11"/>
      <c r="S11"/>
    </row>
    <row r="12" spans="2:22" ht="18" customHeight="1" thickBot="1" x14ac:dyDescent="0.3">
      <c r="B12" s="159"/>
      <c r="C12" s="38"/>
      <c r="D12" s="38"/>
      <c r="E12" s="38"/>
      <c r="F12" s="38"/>
      <c r="G12" s="264"/>
      <c r="H12" s="128"/>
      <c r="I12" s="199" t="s">
        <v>328</v>
      </c>
      <c r="L12"/>
      <c r="M12"/>
      <c r="N12"/>
      <c r="O12"/>
      <c r="P12"/>
      <c r="Q12"/>
      <c r="R12"/>
      <c r="S12"/>
    </row>
    <row r="13" spans="2:22" ht="18" customHeight="1" thickBot="1" x14ac:dyDescent="0.3">
      <c r="B13" s="3"/>
      <c r="G13" s="674" t="s">
        <v>329</v>
      </c>
      <c r="H13" s="763"/>
      <c r="I13" s="559">
        <f>IF(D15="yes",MIN(G17,I10,I11),
MIN(I10,I11))</f>
        <v>0</v>
      </c>
      <c r="L13"/>
      <c r="M13"/>
      <c r="N13"/>
      <c r="O13"/>
      <c r="P13"/>
      <c r="Q13"/>
      <c r="R13"/>
      <c r="S13"/>
    </row>
    <row r="14" spans="2:22" ht="5.0999999999999996" customHeight="1" x14ac:dyDescent="0.25">
      <c r="B14" s="79"/>
      <c r="C14" s="17"/>
      <c r="D14" s="17"/>
      <c r="I14" s="2"/>
      <c r="L14"/>
      <c r="M14"/>
      <c r="N14"/>
      <c r="O14"/>
      <c r="P14"/>
      <c r="Q14"/>
      <c r="R14"/>
      <c r="S14"/>
    </row>
    <row r="15" spans="2:22" ht="18" customHeight="1" x14ac:dyDescent="0.25">
      <c r="B15" s="882" t="s">
        <v>482</v>
      </c>
      <c r="C15" s="883"/>
      <c r="D15" s="501"/>
      <c r="E15" s="1063" t="str">
        <f>IF(D15="yes", "ADU income may not exceed 30% of monthly effective income",
"")</f>
        <v/>
      </c>
      <c r="F15" s="1064"/>
      <c r="G15" s="1064"/>
      <c r="H15" s="1064"/>
      <c r="I15" s="1065"/>
      <c r="L15"/>
      <c r="M15"/>
      <c r="N15"/>
      <c r="O15"/>
      <c r="P15"/>
      <c r="Q15"/>
      <c r="R15"/>
      <c r="S15"/>
    </row>
    <row r="16" spans="2:22" ht="5.0999999999999996" customHeight="1" x14ac:dyDescent="0.25">
      <c r="B16" s="398">
        <v>44055</v>
      </c>
      <c r="C16" s="485"/>
      <c r="D16" s="483" t="str">
        <f>IF(AND(D15&gt;=B16, D15&lt;=B19), "Yes", "No")</f>
        <v>No</v>
      </c>
      <c r="E16" s="486"/>
      <c r="F16" s="486"/>
      <c r="G16" s="1049"/>
      <c r="H16" s="1049"/>
      <c r="I16" s="482"/>
      <c r="L16"/>
      <c r="M16"/>
      <c r="N16"/>
      <c r="O16"/>
      <c r="P16"/>
      <c r="Q16"/>
      <c r="R16"/>
      <c r="S16"/>
    </row>
    <row r="17" spans="2:19" ht="18" customHeight="1" x14ac:dyDescent="0.25">
      <c r="B17" s="1050" t="s">
        <v>562</v>
      </c>
      <c r="C17" s="1051"/>
      <c r="D17" s="502"/>
      <c r="E17" s="1052" t="str">
        <f>IF(D15="yes", "X 30%", "")</f>
        <v/>
      </c>
      <c r="F17" s="1052"/>
      <c r="G17" s="487" t="str">
        <f>IF(D15="yes", D17*0.3, "")</f>
        <v/>
      </c>
      <c r="H17" s="481"/>
      <c r="I17" s="482"/>
      <c r="L17"/>
      <c r="M17"/>
      <c r="N17"/>
      <c r="O17"/>
      <c r="P17"/>
      <c r="Q17"/>
      <c r="R17"/>
      <c r="S17"/>
    </row>
    <row r="18" spans="2:19" ht="5.0999999999999996" customHeight="1" x14ac:dyDescent="0.25">
      <c r="B18" s="398"/>
      <c r="C18" s="485"/>
      <c r="D18" s="483"/>
      <c r="E18" s="486"/>
      <c r="F18" s="486"/>
      <c r="G18" s="481"/>
      <c r="H18" s="481"/>
      <c r="I18" s="482"/>
      <c r="L18"/>
      <c r="M18"/>
      <c r="N18"/>
      <c r="O18"/>
      <c r="P18"/>
      <c r="Q18"/>
      <c r="R18"/>
      <c r="S18"/>
    </row>
    <row r="19" spans="2:19" ht="18" customHeight="1" x14ac:dyDescent="0.25">
      <c r="B19" s="1067" t="s">
        <v>478</v>
      </c>
      <c r="C19" s="1068"/>
      <c r="D19" s="503"/>
      <c r="E19" s="1064" t="str">
        <f>IF(AND($D$15="yes", $D$19="yes"),"If ADU + 203k, vacancy Factor restricted to 50%", "")</f>
        <v/>
      </c>
      <c r="F19" s="1064"/>
      <c r="G19" s="1064"/>
      <c r="H19" s="1064"/>
      <c r="I19" s="1065"/>
      <c r="L19"/>
      <c r="M19"/>
      <c r="N19"/>
      <c r="O19"/>
      <c r="P19"/>
      <c r="Q19"/>
      <c r="R19"/>
      <c r="S19"/>
    </row>
    <row r="20" spans="2:19" ht="9" customHeight="1" thickBot="1" x14ac:dyDescent="0.3">
      <c r="B20" s="21"/>
      <c r="C20" s="401"/>
      <c r="D20" s="71"/>
      <c r="E20" s="479"/>
      <c r="F20" s="479"/>
      <c r="G20" s="479"/>
      <c r="H20" s="479"/>
      <c r="I20" s="5"/>
      <c r="L20"/>
      <c r="M20"/>
      <c r="N20"/>
      <c r="O20"/>
      <c r="P20"/>
      <c r="Q20"/>
      <c r="R20"/>
      <c r="S20"/>
    </row>
    <row r="21" spans="2:19" ht="18" customHeight="1" thickBot="1" x14ac:dyDescent="0.3">
      <c r="B21" s="1059" t="s">
        <v>330</v>
      </c>
      <c r="C21" s="1060"/>
      <c r="D21" s="1060"/>
      <c r="E21" s="1060"/>
      <c r="F21" s="1060"/>
      <c r="G21" s="1060"/>
      <c r="H21" s="1060"/>
      <c r="I21" s="1061"/>
      <c r="J21"/>
      <c r="K21"/>
      <c r="L21"/>
      <c r="M21"/>
      <c r="N21"/>
      <c r="O21"/>
      <c r="P21"/>
      <c r="Q21"/>
      <c r="R21"/>
      <c r="S21"/>
    </row>
    <row r="22" spans="2:19" ht="5.0999999999999996" customHeight="1" x14ac:dyDescent="0.25">
      <c r="B22" s="399"/>
      <c r="C22" s="74"/>
      <c r="D22" s="74"/>
      <c r="E22" s="74"/>
      <c r="F22" s="74"/>
      <c r="G22" s="74"/>
      <c r="H22" s="74"/>
      <c r="I22" s="155"/>
      <c r="J22"/>
      <c r="K22"/>
      <c r="L22"/>
      <c r="M22"/>
      <c r="N22"/>
      <c r="O22"/>
      <c r="P22"/>
      <c r="Q22"/>
      <c r="R22"/>
      <c r="S22"/>
    </row>
    <row r="23" spans="2:19" ht="18" customHeight="1" x14ac:dyDescent="0.25">
      <c r="B23" s="30"/>
      <c r="C23" s="600" t="s">
        <v>491</v>
      </c>
      <c r="D23" s="1013"/>
      <c r="E23" s="146"/>
      <c r="F23" s="190"/>
      <c r="G23" s="829" t="s">
        <v>331</v>
      </c>
      <c r="H23" s="1053"/>
      <c r="I23" s="147"/>
      <c r="L23"/>
      <c r="M23"/>
      <c r="N23"/>
      <c r="O23"/>
      <c r="P23"/>
      <c r="Q23"/>
      <c r="R23"/>
      <c r="S23"/>
    </row>
    <row r="24" spans="2:19" ht="5.0999999999999996" customHeight="1" x14ac:dyDescent="0.25">
      <c r="B24" s="161"/>
      <c r="C24" s="36"/>
      <c r="D24" s="139"/>
      <c r="E24" s="139"/>
      <c r="F24" s="139"/>
      <c r="G24" s="139"/>
      <c r="I24" s="2"/>
      <c r="L24"/>
      <c r="M24"/>
      <c r="N24"/>
      <c r="O24"/>
      <c r="P24"/>
      <c r="Q24"/>
      <c r="R24"/>
      <c r="S24"/>
    </row>
    <row r="25" spans="2:19" ht="18" customHeight="1" x14ac:dyDescent="0.25">
      <c r="B25" s="79"/>
      <c r="C25" s="17" t="s">
        <v>332</v>
      </c>
      <c r="D25" s="17"/>
      <c r="E25" s="408">
        <v>0</v>
      </c>
      <c r="F25" s="1069" t="s">
        <v>234</v>
      </c>
      <c r="G25" s="892"/>
      <c r="H25" s="1070"/>
      <c r="I25" s="410">
        <v>0</v>
      </c>
      <c r="J25" s="140"/>
      <c r="L25"/>
      <c r="M25"/>
      <c r="N25"/>
      <c r="O25"/>
      <c r="P25"/>
      <c r="Q25"/>
      <c r="R25"/>
      <c r="S25"/>
    </row>
    <row r="26" spans="2:19" ht="18" customHeight="1" x14ac:dyDescent="0.25">
      <c r="B26" s="79"/>
      <c r="C26" s="17" t="s">
        <v>333</v>
      </c>
      <c r="D26" s="17"/>
      <c r="E26" s="408">
        <v>0</v>
      </c>
      <c r="F26" s="347"/>
      <c r="I26" s="410">
        <v>0</v>
      </c>
      <c r="L26"/>
      <c r="M26"/>
      <c r="N26"/>
      <c r="O26"/>
      <c r="P26"/>
      <c r="Q26"/>
      <c r="R26"/>
      <c r="S26"/>
    </row>
    <row r="27" spans="2:19" ht="18" customHeight="1" x14ac:dyDescent="0.25">
      <c r="B27" s="79"/>
      <c r="C27" s="17" t="s">
        <v>334</v>
      </c>
      <c r="D27" s="17"/>
      <c r="E27" s="408">
        <v>0</v>
      </c>
      <c r="F27" s="347"/>
      <c r="I27" s="410">
        <v>0</v>
      </c>
      <c r="L27"/>
      <c r="M27"/>
      <c r="N27"/>
      <c r="O27"/>
      <c r="P27"/>
      <c r="Q27"/>
      <c r="R27"/>
      <c r="S27"/>
    </row>
    <row r="28" spans="2:19" customFormat="1" ht="18" customHeight="1" x14ac:dyDescent="0.25">
      <c r="B28" s="79"/>
      <c r="C28" s="17" t="s">
        <v>335</v>
      </c>
      <c r="D28" s="17"/>
      <c r="E28" s="408">
        <v>0</v>
      </c>
      <c r="F28" s="347"/>
      <c r="G28" s="1"/>
      <c r="H28" s="1"/>
      <c r="I28" s="410">
        <v>0</v>
      </c>
      <c r="J28" s="1"/>
    </row>
    <row r="29" spans="2:19" ht="18" customHeight="1" x14ac:dyDescent="0.25">
      <c r="B29" s="79"/>
      <c r="C29" s="17" t="s">
        <v>336</v>
      </c>
      <c r="D29" s="17"/>
      <c r="E29" s="408">
        <v>0</v>
      </c>
      <c r="F29" s="347"/>
      <c r="I29" s="410">
        <v>0</v>
      </c>
      <c r="L29"/>
      <c r="M29"/>
      <c r="N29"/>
      <c r="O29"/>
      <c r="P29"/>
      <c r="Q29"/>
      <c r="R29"/>
      <c r="S29"/>
    </row>
    <row r="30" spans="2:19" ht="18" customHeight="1" x14ac:dyDescent="0.25">
      <c r="B30" s="79"/>
      <c r="C30" s="17" t="s">
        <v>337</v>
      </c>
      <c r="D30" s="17"/>
      <c r="E30" s="408">
        <v>0</v>
      </c>
      <c r="F30" s="347"/>
      <c r="I30" s="410">
        <v>0</v>
      </c>
      <c r="L30"/>
      <c r="M30"/>
      <c r="N30"/>
      <c r="O30"/>
      <c r="P30"/>
      <c r="Q30"/>
      <c r="R30"/>
      <c r="S30"/>
    </row>
    <row r="31" spans="2:19" customFormat="1" ht="9" customHeight="1" thickBot="1" x14ac:dyDescent="0.3">
      <c r="B31" s="79"/>
      <c r="C31" s="62"/>
      <c r="D31" s="62"/>
      <c r="E31" s="62"/>
      <c r="F31" s="62"/>
      <c r="G31" s="1"/>
      <c r="H31" s="347"/>
      <c r="I31" s="19"/>
      <c r="J31" s="1"/>
    </row>
    <row r="32" spans="2:19" customFormat="1" ht="18" customHeight="1" thickBot="1" x14ac:dyDescent="0.3">
      <c r="B32" s="79"/>
      <c r="C32" s="796" t="s">
        <v>338</v>
      </c>
      <c r="D32" s="877"/>
      <c r="E32" s="411">
        <f>E25+E26+E27+E28+E29+E30</f>
        <v>0</v>
      </c>
      <c r="F32" s="72"/>
      <c r="G32" s="1" t="s">
        <v>2</v>
      </c>
      <c r="H32" s="34"/>
      <c r="I32" s="411">
        <f>I25+I26+I27+I28+I29+I30</f>
        <v>0</v>
      </c>
      <c r="J32" s="1"/>
    </row>
    <row r="33" spans="2:10" customFormat="1" ht="5.0999999999999996" customHeight="1" thickBot="1" x14ac:dyDescent="0.3">
      <c r="B33" s="79"/>
      <c r="C33" s="102"/>
      <c r="D33" s="102"/>
      <c r="E33" s="102"/>
      <c r="F33" s="102"/>
      <c r="G33" s="1"/>
      <c r="H33" s="102"/>
      <c r="I33" s="24"/>
      <c r="J33" s="1"/>
    </row>
    <row r="34" spans="2:10" customFormat="1" ht="18" customHeight="1" thickBot="1" x14ac:dyDescent="0.3">
      <c r="B34" s="79"/>
      <c r="C34" s="796" t="s">
        <v>339</v>
      </c>
      <c r="D34" s="877"/>
      <c r="E34" s="411">
        <f>E32/12</f>
        <v>0</v>
      </c>
      <c r="F34" s="72"/>
      <c r="G34" s="1"/>
      <c r="H34" s="17"/>
      <c r="I34" s="411">
        <f>SUM(I32)/12</f>
        <v>0</v>
      </c>
    </row>
    <row r="35" spans="2:10" customFormat="1" ht="5.0999999999999996" customHeight="1" thickBot="1" x14ac:dyDescent="0.3">
      <c r="B35" s="79"/>
      <c r="C35" s="34"/>
      <c r="D35" s="17"/>
      <c r="E35" s="17"/>
      <c r="F35" s="17"/>
      <c r="G35" s="72"/>
      <c r="H35" s="17"/>
      <c r="I35" s="93"/>
    </row>
    <row r="36" spans="2:10" customFormat="1" ht="18" customHeight="1" thickBot="1" x14ac:dyDescent="0.3">
      <c r="B36" s="79"/>
      <c r="C36" s="600" t="s">
        <v>340</v>
      </c>
      <c r="D36" s="600"/>
      <c r="E36" s="600"/>
      <c r="F36" s="600"/>
      <c r="G36" s="600"/>
      <c r="H36" s="17"/>
      <c r="I36" s="411">
        <f>(E32+I32)/24</f>
        <v>0</v>
      </c>
    </row>
    <row r="37" spans="2:10" customFormat="1" ht="5.0999999999999996" customHeight="1" x14ac:dyDescent="0.25">
      <c r="B37" s="79"/>
      <c r="C37" s="102"/>
      <c r="D37" s="153"/>
      <c r="E37" s="153"/>
      <c r="F37" s="153"/>
      <c r="G37" s="489"/>
      <c r="H37" s="17"/>
      <c r="I37" s="93"/>
    </row>
    <row r="38" spans="2:10" customFormat="1" ht="18" customHeight="1" x14ac:dyDescent="0.25">
      <c r="B38" s="79"/>
      <c r="C38" s="600" t="s">
        <v>495</v>
      </c>
      <c r="D38" s="600"/>
      <c r="E38" s="600"/>
      <c r="F38" s="600"/>
      <c r="G38" s="600"/>
      <c r="H38" s="17"/>
      <c r="I38" s="148"/>
    </row>
    <row r="39" spans="2:10" customFormat="1" ht="5.0999999999999996" customHeight="1" thickBot="1" x14ac:dyDescent="0.3">
      <c r="B39" s="79"/>
      <c r="C39" s="102"/>
      <c r="D39" s="153"/>
      <c r="E39" s="153"/>
      <c r="F39" s="153"/>
      <c r="G39" s="489"/>
      <c r="H39" s="17"/>
      <c r="I39" s="93"/>
    </row>
    <row r="40" spans="2:10" customFormat="1" ht="18" customHeight="1" thickBot="1" x14ac:dyDescent="0.3">
      <c r="B40" s="79"/>
      <c r="C40" s="600" t="s">
        <v>341</v>
      </c>
      <c r="D40" s="600"/>
      <c r="E40" s="600"/>
      <c r="F40" s="600"/>
      <c r="G40" s="600"/>
      <c r="H40" s="17"/>
      <c r="I40" s="491" t="e">
        <f>(I36*24)/I38</f>
        <v>#DIV/0!</v>
      </c>
    </row>
    <row r="41" spans="2:10" customFormat="1" ht="5.0999999999999996" customHeight="1" thickBot="1" x14ac:dyDescent="0.3">
      <c r="B41" s="79"/>
      <c r="C41" s="102"/>
      <c r="D41" s="153"/>
      <c r="E41" s="153"/>
      <c r="F41" s="153"/>
      <c r="G41" s="489"/>
      <c r="H41" s="17"/>
      <c r="I41" s="400"/>
    </row>
    <row r="42" spans="2:10" customFormat="1" ht="18" customHeight="1" thickBot="1" x14ac:dyDescent="0.3">
      <c r="B42" s="79"/>
      <c r="C42" s="1045" t="s">
        <v>342</v>
      </c>
      <c r="D42" s="1045"/>
      <c r="E42" s="1045"/>
      <c r="F42" s="1045"/>
      <c r="G42" s="1045"/>
      <c r="H42" s="17"/>
      <c r="I42" s="412" t="b">
        <f>IF(I34&lt;E34,I34)</f>
        <v>0</v>
      </c>
    </row>
    <row r="43" spans="2:10" customFormat="1" ht="5.0999999999999996" customHeight="1" thickBot="1" x14ac:dyDescent="0.3">
      <c r="B43" s="79"/>
      <c r="C43" s="490"/>
      <c r="D43" s="490"/>
      <c r="E43" s="490"/>
      <c r="F43" s="490"/>
      <c r="G43" s="490"/>
      <c r="H43" s="17"/>
      <c r="I43" s="492"/>
    </row>
    <row r="44" spans="2:10" customFormat="1" ht="18" customHeight="1" thickBot="1" x14ac:dyDescent="0.3">
      <c r="B44" s="79"/>
      <c r="C44" s="490"/>
      <c r="D44" s="490"/>
      <c r="E44" s="490"/>
      <c r="F44" s="1045" t="s">
        <v>490</v>
      </c>
      <c r="G44" s="1045"/>
      <c r="H44" s="17"/>
      <c r="I44" s="493" t="e">
        <f xml:space="preserve"> IF(D46="yes", MIN(I40, G48, I42, I34),
IF(AND(I38&lt;24, OR(D46="no", D46="")), MIN(I40, I42, I34),
MIN(I36, I42, I34)))</f>
        <v>#DIV/0!</v>
      </c>
    </row>
    <row r="45" spans="2:10" customFormat="1" ht="9" customHeight="1" x14ac:dyDescent="0.25">
      <c r="B45" s="79"/>
      <c r="C45" s="34"/>
      <c r="D45" s="17"/>
      <c r="E45" s="17"/>
      <c r="F45" s="17"/>
      <c r="G45" s="72"/>
      <c r="H45" s="17"/>
      <c r="I45" s="400"/>
    </row>
    <row r="46" spans="2:10" customFormat="1" ht="18" customHeight="1" x14ac:dyDescent="0.25">
      <c r="B46" s="882" t="s">
        <v>482</v>
      </c>
      <c r="C46" s="883"/>
      <c r="D46" s="501"/>
      <c r="E46" s="1046" t="str">
        <f>IF(D46="yes", "ADU income may not exceed 30% of monthly effective income", "")</f>
        <v/>
      </c>
      <c r="F46" s="1047"/>
      <c r="G46" s="1047"/>
      <c r="H46" s="1047"/>
      <c r="I46" s="1048"/>
    </row>
    <row r="47" spans="2:10" customFormat="1" ht="5.0999999999999996" customHeight="1" x14ac:dyDescent="0.25">
      <c r="B47" s="398">
        <v>44055</v>
      </c>
      <c r="C47" s="485"/>
      <c r="D47" s="483"/>
      <c r="E47" s="486"/>
      <c r="F47" s="486"/>
      <c r="G47" s="1049"/>
      <c r="H47" s="1049"/>
      <c r="I47" s="482"/>
    </row>
    <row r="48" spans="2:10" customFormat="1" ht="18" customHeight="1" x14ac:dyDescent="0.25">
      <c r="B48" s="1050" t="s">
        <v>562</v>
      </c>
      <c r="C48" s="1051"/>
      <c r="D48" s="502"/>
      <c r="E48" s="1052" t="s">
        <v>489</v>
      </c>
      <c r="F48" s="1052"/>
      <c r="G48" s="487">
        <f>D48*0.3</f>
        <v>0</v>
      </c>
      <c r="H48" s="481"/>
      <c r="I48" s="482"/>
    </row>
    <row r="49" spans="2:21" customFormat="1" ht="5.0999999999999996" customHeight="1" x14ac:dyDescent="0.25">
      <c r="B49" s="398"/>
      <c r="C49" s="485"/>
      <c r="D49" s="483"/>
      <c r="E49" s="486"/>
      <c r="F49" s="486"/>
      <c r="G49" s="481"/>
      <c r="H49" s="481"/>
      <c r="I49" s="482"/>
    </row>
    <row r="50" spans="2:21" customFormat="1" ht="12" customHeight="1" thickBot="1" x14ac:dyDescent="0.3">
      <c r="B50" s="21"/>
      <c r="C50" s="401"/>
      <c r="D50" s="71"/>
      <c r="E50" s="479"/>
      <c r="F50" s="479"/>
      <c r="G50" s="479"/>
      <c r="H50" s="479"/>
      <c r="I50" s="5"/>
    </row>
    <row r="51" spans="2:21" ht="18" customHeight="1" thickBot="1" x14ac:dyDescent="0.3">
      <c r="B51" s="1039" t="s">
        <v>98</v>
      </c>
      <c r="C51" s="1040"/>
      <c r="D51" s="1040"/>
      <c r="E51" s="1040"/>
      <c r="F51" s="1040"/>
      <c r="G51" s="1040"/>
      <c r="H51" s="1040"/>
      <c r="I51" s="1041"/>
      <c r="J51" s="34"/>
      <c r="L51"/>
      <c r="M51"/>
      <c r="N51"/>
      <c r="O51"/>
      <c r="P51"/>
      <c r="Q51"/>
      <c r="R51"/>
      <c r="S51"/>
    </row>
    <row r="52" spans="2:21" ht="18" customHeight="1" x14ac:dyDescent="0.25">
      <c r="B52" s="918"/>
      <c r="C52" s="919"/>
      <c r="D52" s="919"/>
      <c r="E52" s="919"/>
      <c r="F52" s="919"/>
      <c r="G52" s="919"/>
      <c r="H52" s="919"/>
      <c r="I52" s="920"/>
      <c r="J52" s="257"/>
      <c r="L52"/>
      <c r="M52"/>
      <c r="N52"/>
      <c r="O52"/>
      <c r="P52"/>
      <c r="Q52"/>
      <c r="R52"/>
      <c r="S52"/>
    </row>
    <row r="53" spans="2:21" ht="18" customHeight="1" x14ac:dyDescent="0.25">
      <c r="B53" s="921"/>
      <c r="C53" s="922"/>
      <c r="D53" s="922"/>
      <c r="E53" s="922"/>
      <c r="F53" s="922"/>
      <c r="G53" s="922"/>
      <c r="H53" s="922"/>
      <c r="I53" s="923"/>
      <c r="J53" s="257"/>
      <c r="L53"/>
      <c r="M53"/>
      <c r="N53"/>
      <c r="O53"/>
      <c r="P53"/>
      <c r="Q53"/>
      <c r="R53"/>
      <c r="S53"/>
      <c r="T53"/>
      <c r="U53"/>
    </row>
    <row r="54" spans="2:21" ht="18" customHeight="1" x14ac:dyDescent="0.25">
      <c r="B54" s="921"/>
      <c r="C54" s="922"/>
      <c r="D54" s="922"/>
      <c r="E54" s="922"/>
      <c r="F54" s="922"/>
      <c r="G54" s="922"/>
      <c r="H54" s="922"/>
      <c r="I54" s="923"/>
      <c r="J54" s="257"/>
      <c r="K54"/>
      <c r="L54"/>
      <c r="M54"/>
      <c r="N54"/>
      <c r="O54"/>
      <c r="P54"/>
      <c r="Q54"/>
      <c r="R54"/>
      <c r="S54"/>
      <c r="T54"/>
      <c r="U54"/>
    </row>
    <row r="55" spans="2:21" ht="18" customHeight="1" thickBot="1" x14ac:dyDescent="0.3">
      <c r="B55" s="924"/>
      <c r="C55" s="925"/>
      <c r="D55" s="925"/>
      <c r="E55" s="925"/>
      <c r="F55" s="925"/>
      <c r="G55" s="925"/>
      <c r="H55" s="925"/>
      <c r="I55" s="926"/>
      <c r="J55" s="257"/>
      <c r="K55"/>
      <c r="L55"/>
      <c r="M55"/>
      <c r="N55"/>
      <c r="O55"/>
      <c r="P55"/>
      <c r="Q55"/>
      <c r="R55"/>
      <c r="S55"/>
      <c r="T55"/>
      <c r="U55"/>
    </row>
    <row r="56" spans="2:21" ht="5.0999999999999996" customHeight="1" thickBot="1" x14ac:dyDescent="0.3">
      <c r="B56" s="504"/>
      <c r="C56" s="504"/>
      <c r="D56" s="504"/>
      <c r="E56" s="504"/>
      <c r="F56" s="504"/>
      <c r="G56" s="504"/>
      <c r="H56" s="504"/>
      <c r="I56" s="504"/>
      <c r="J56" s="257"/>
      <c r="K56"/>
      <c r="L56"/>
      <c r="M56"/>
      <c r="N56"/>
      <c r="O56"/>
      <c r="P56"/>
      <c r="Q56"/>
      <c r="R56"/>
      <c r="S56"/>
      <c r="T56"/>
      <c r="U56"/>
    </row>
    <row r="57" spans="2:21" customFormat="1" ht="18" customHeight="1" x14ac:dyDescent="0.25">
      <c r="B57" s="605" t="s">
        <v>492</v>
      </c>
      <c r="C57" s="606"/>
      <c r="D57" s="606"/>
      <c r="E57" s="606"/>
      <c r="F57" s="606"/>
      <c r="G57" s="606"/>
      <c r="H57" s="606"/>
      <c r="I57" s="607"/>
      <c r="K57" s="1066"/>
      <c r="L57" s="1066"/>
      <c r="M57" s="1066"/>
      <c r="N57" s="1066"/>
      <c r="O57" s="1066"/>
      <c r="P57" s="1066"/>
      <c r="Q57" s="1066"/>
      <c r="R57" s="1066"/>
    </row>
    <row r="58" spans="2:21" customFormat="1" ht="18" customHeight="1" x14ac:dyDescent="0.25">
      <c r="B58" s="608"/>
      <c r="C58" s="609"/>
      <c r="D58" s="609"/>
      <c r="E58" s="609"/>
      <c r="F58" s="609"/>
      <c r="G58" s="609"/>
      <c r="H58" s="609"/>
      <c r="I58" s="610"/>
      <c r="K58" s="1066"/>
      <c r="L58" s="1066"/>
      <c r="M58" s="1066"/>
      <c r="N58" s="1066"/>
      <c r="O58" s="1066"/>
      <c r="P58" s="1066"/>
      <c r="Q58" s="1066"/>
      <c r="R58" s="1066"/>
    </row>
    <row r="59" spans="2:21" customFormat="1" ht="18" customHeight="1" thickBot="1" x14ac:dyDescent="0.3">
      <c r="B59" s="611"/>
      <c r="C59" s="612"/>
      <c r="D59" s="612"/>
      <c r="E59" s="612"/>
      <c r="F59" s="612"/>
      <c r="G59" s="612"/>
      <c r="H59" s="612"/>
      <c r="I59" s="613"/>
      <c r="K59" s="1066"/>
      <c r="L59" s="1066"/>
      <c r="M59" s="1066"/>
      <c r="N59" s="1066"/>
      <c r="O59" s="1066"/>
      <c r="P59" s="1066"/>
      <c r="Q59" s="1066"/>
      <c r="R59" s="1066"/>
    </row>
    <row r="60" spans="2:21" customFormat="1" ht="18" customHeight="1" x14ac:dyDescent="0.25">
      <c r="B60" s="169"/>
      <c r="C60" s="170"/>
      <c r="D60" s="170"/>
      <c r="E60" s="170"/>
      <c r="F60" s="170"/>
      <c r="G60" s="170"/>
      <c r="H60" s="170"/>
      <c r="I60" s="171"/>
      <c r="K60" s="1066"/>
      <c r="L60" s="1066"/>
      <c r="M60" s="1066"/>
      <c r="N60" s="1066"/>
      <c r="O60" s="1066"/>
      <c r="P60" s="1066"/>
      <c r="Q60" s="1066"/>
      <c r="R60" s="1066"/>
    </row>
    <row r="61" spans="2:21" customFormat="1" ht="18" customHeight="1" x14ac:dyDescent="0.25">
      <c r="B61" s="3"/>
      <c r="C61" s="74" t="s">
        <v>287</v>
      </c>
      <c r="D61" s="927"/>
      <c r="E61" s="928"/>
      <c r="F61" s="928"/>
      <c r="G61" s="928"/>
      <c r="H61" s="929"/>
      <c r="I61" s="196"/>
      <c r="K61" s="1066"/>
      <c r="L61" s="1066"/>
      <c r="M61" s="1066"/>
      <c r="N61" s="1066"/>
      <c r="O61" s="1066"/>
      <c r="P61" s="1066"/>
      <c r="Q61" s="1066"/>
      <c r="R61" s="1066"/>
    </row>
    <row r="62" spans="2:21" customFormat="1" ht="10.5" customHeight="1" x14ac:dyDescent="0.25">
      <c r="B62" s="3"/>
      <c r="C62" s="74"/>
      <c r="D62" s="200"/>
      <c r="E62" s="200"/>
      <c r="F62" s="200"/>
      <c r="G62" s="200"/>
      <c r="H62" s="200"/>
      <c r="I62" s="196"/>
      <c r="K62" s="1066"/>
      <c r="L62" s="1066"/>
      <c r="M62" s="1066"/>
      <c r="N62" s="1066"/>
      <c r="O62" s="1066"/>
      <c r="P62" s="1066"/>
      <c r="Q62" s="1066"/>
      <c r="R62" s="1066"/>
    </row>
    <row r="63" spans="2:21" customFormat="1" ht="20.25" customHeight="1" x14ac:dyDescent="0.25">
      <c r="B63" s="3"/>
      <c r="C63" s="74" t="s">
        <v>343</v>
      </c>
      <c r="D63" s="927"/>
      <c r="E63" s="928"/>
      <c r="F63" s="928"/>
      <c r="G63" s="928"/>
      <c r="H63" s="929"/>
      <c r="I63" s="196"/>
      <c r="K63" s="1066"/>
      <c r="L63" s="1066"/>
      <c r="M63" s="1066"/>
      <c r="N63" s="1066"/>
      <c r="O63" s="1066"/>
      <c r="P63" s="1066"/>
      <c r="Q63" s="1066"/>
      <c r="R63" s="1066"/>
    </row>
    <row r="64" spans="2:21" customFormat="1" ht="9" customHeight="1" thickBot="1" x14ac:dyDescent="0.3">
      <c r="B64" s="103"/>
      <c r="C64" s="488"/>
      <c r="D64" s="6"/>
      <c r="E64" s="17"/>
      <c r="F64" s="17"/>
      <c r="G64" s="17"/>
      <c r="H64" s="648"/>
      <c r="I64" s="996"/>
    </row>
    <row r="65" spans="2:21" ht="18" customHeight="1" thickBot="1" x14ac:dyDescent="0.3">
      <c r="B65" s="1062" t="s">
        <v>325</v>
      </c>
      <c r="C65" s="1060"/>
      <c r="D65" s="1060"/>
      <c r="E65" s="1060"/>
      <c r="F65" s="1060"/>
      <c r="G65" s="1060"/>
      <c r="H65" s="1060"/>
      <c r="I65" s="1061"/>
      <c r="K65"/>
      <c r="L65"/>
      <c r="M65"/>
      <c r="N65"/>
      <c r="O65"/>
      <c r="P65"/>
      <c r="Q65"/>
      <c r="R65"/>
      <c r="S65"/>
      <c r="T65"/>
      <c r="U65"/>
    </row>
    <row r="66" spans="2:21" ht="5.0999999999999996" customHeight="1" thickBot="1" x14ac:dyDescent="0.3">
      <c r="B66" s="91" t="s">
        <v>2</v>
      </c>
      <c r="C66" s="484"/>
      <c r="D66" s="484"/>
      <c r="E66" s="484"/>
      <c r="F66" s="484"/>
      <c r="G66" s="484"/>
      <c r="H66" s="484"/>
      <c r="I66" s="92"/>
      <c r="K66"/>
      <c r="L66"/>
      <c r="M66"/>
      <c r="N66"/>
      <c r="O66"/>
      <c r="P66"/>
      <c r="Q66"/>
      <c r="R66"/>
      <c r="S66"/>
      <c r="T66"/>
      <c r="U66"/>
    </row>
    <row r="67" spans="2:21" ht="18" customHeight="1" thickBot="1" x14ac:dyDescent="0.3">
      <c r="B67" s="867" t="s">
        <v>326</v>
      </c>
      <c r="C67" s="805"/>
      <c r="D67" s="805"/>
      <c r="E67" s="805"/>
      <c r="F67" s="38"/>
      <c r="G67" s="500">
        <v>0</v>
      </c>
      <c r="H67" s="128" t="str">
        <f>IF(AND($D$76="yes", $D$72="yes"),"x 50%", "x 75%")</f>
        <v>x 75%</v>
      </c>
      <c r="I67" s="407">
        <f>IF(AND(D72="yes",D76="yes"), G67*0.5, G67*0.75)</f>
        <v>0</v>
      </c>
      <c r="K67"/>
      <c r="L67"/>
      <c r="M67"/>
      <c r="N67"/>
      <c r="O67"/>
      <c r="P67"/>
      <c r="Q67"/>
      <c r="R67"/>
      <c r="S67"/>
      <c r="T67"/>
      <c r="U67"/>
    </row>
    <row r="68" spans="2:21" ht="18" customHeight="1" thickBot="1" x14ac:dyDescent="0.3">
      <c r="B68" s="867" t="s">
        <v>327</v>
      </c>
      <c r="C68" s="805"/>
      <c r="D68" s="805"/>
      <c r="E68" s="805"/>
      <c r="F68" s="38"/>
      <c r="G68" s="500">
        <v>0</v>
      </c>
      <c r="H68" s="128" t="str">
        <f>IF(AND($D$76="yes", $D$72="yes"),"x 50%", "x 75%")</f>
        <v>x 75%</v>
      </c>
      <c r="I68" s="407">
        <f>IF(AND(D72="yes",D76="yes"), G68*0.5, G68*0.75)</f>
        <v>0</v>
      </c>
      <c r="K68"/>
      <c r="L68"/>
      <c r="M68"/>
      <c r="N68"/>
      <c r="O68"/>
      <c r="P68"/>
      <c r="Q68"/>
      <c r="R68"/>
      <c r="S68"/>
      <c r="T68"/>
      <c r="U68"/>
    </row>
    <row r="69" spans="2:21" ht="18" customHeight="1" thickBot="1" x14ac:dyDescent="0.3">
      <c r="B69" s="30"/>
      <c r="C69"/>
      <c r="D69"/>
      <c r="E69"/>
      <c r="F69"/>
      <c r="G69"/>
      <c r="H69"/>
      <c r="I69" s="199" t="s">
        <v>328</v>
      </c>
      <c r="K69"/>
      <c r="L69"/>
      <c r="M69"/>
      <c r="N69"/>
      <c r="O69"/>
      <c r="P69"/>
      <c r="Q69"/>
      <c r="R69"/>
      <c r="S69"/>
      <c r="T69"/>
      <c r="U69"/>
    </row>
    <row r="70" spans="2:21" ht="18" customHeight="1" thickBot="1" x14ac:dyDescent="0.3">
      <c r="B70" s="3"/>
      <c r="G70" s="674" t="s">
        <v>329</v>
      </c>
      <c r="H70" s="763"/>
      <c r="I70" s="559">
        <f>IF(D72="yes",MIN(G74,I67,I68),
MIN(I67,I68))</f>
        <v>0</v>
      </c>
      <c r="K70"/>
      <c r="L70"/>
      <c r="M70"/>
      <c r="N70"/>
      <c r="O70"/>
      <c r="P70"/>
      <c r="Q70"/>
      <c r="R70"/>
      <c r="S70"/>
      <c r="T70"/>
      <c r="U70"/>
    </row>
    <row r="71" spans="2:21" ht="9" customHeight="1" x14ac:dyDescent="0.25">
      <c r="B71" s="3"/>
      <c r="I71" s="2"/>
      <c r="K71"/>
      <c r="L71"/>
      <c r="M71"/>
      <c r="N71"/>
      <c r="O71"/>
      <c r="P71"/>
      <c r="Q71"/>
      <c r="R71"/>
      <c r="S71"/>
      <c r="T71"/>
      <c r="U71"/>
    </row>
    <row r="72" spans="2:21" ht="18" customHeight="1" x14ac:dyDescent="0.25">
      <c r="B72" s="882" t="s">
        <v>482</v>
      </c>
      <c r="C72" s="883"/>
      <c r="D72" s="501"/>
      <c r="E72" s="1063" t="str">
        <f>IF(D72="yes","ADU income may not exceed 30% of monthly effective income",
"")</f>
        <v/>
      </c>
      <c r="F72" s="1064"/>
      <c r="G72" s="1064"/>
      <c r="H72" s="1064"/>
      <c r="I72" s="1065"/>
      <c r="L72"/>
      <c r="M72"/>
      <c r="N72"/>
      <c r="O72"/>
      <c r="P72"/>
      <c r="Q72"/>
      <c r="R72"/>
      <c r="S72"/>
    </row>
    <row r="73" spans="2:21" ht="5.0999999999999996" customHeight="1" x14ac:dyDescent="0.25">
      <c r="B73" s="398">
        <v>44055</v>
      </c>
      <c r="C73" s="485"/>
      <c r="D73" s="483" t="str">
        <f>IF(AND(D72&gt;=B73, D72&lt;=B76), "Yes", "No")</f>
        <v>No</v>
      </c>
      <c r="E73" s="486"/>
      <c r="F73" s="486"/>
      <c r="G73" s="1049"/>
      <c r="H73" s="1049"/>
      <c r="I73" s="482"/>
      <c r="L73"/>
      <c r="M73"/>
      <c r="N73"/>
      <c r="O73"/>
      <c r="P73"/>
      <c r="Q73"/>
      <c r="R73"/>
      <c r="S73"/>
    </row>
    <row r="74" spans="2:21" ht="18" customHeight="1" x14ac:dyDescent="0.25">
      <c r="B74" s="1050" t="s">
        <v>562</v>
      </c>
      <c r="C74" s="1051"/>
      <c r="D74" s="502"/>
      <c r="E74" s="1052" t="str">
        <f>IF(D72="yes","X 30%", "")</f>
        <v/>
      </c>
      <c r="F74" s="1052"/>
      <c r="G74" s="487" t="str">
        <f>IF(D72="yes", D74*0.3, "")</f>
        <v/>
      </c>
      <c r="H74" s="481"/>
      <c r="I74" s="482"/>
      <c r="L74"/>
      <c r="M74"/>
      <c r="N74"/>
      <c r="O74"/>
      <c r="P74"/>
      <c r="Q74"/>
      <c r="R74"/>
      <c r="S74"/>
    </row>
    <row r="75" spans="2:21" ht="5.0999999999999996" customHeight="1" x14ac:dyDescent="0.25">
      <c r="B75" s="398"/>
      <c r="C75" s="485"/>
      <c r="D75" s="483"/>
      <c r="E75" s="486"/>
      <c r="F75" s="486"/>
      <c r="G75" s="481"/>
      <c r="H75" s="481"/>
      <c r="I75" s="482"/>
      <c r="L75"/>
      <c r="M75"/>
      <c r="N75"/>
      <c r="O75"/>
      <c r="P75"/>
      <c r="Q75"/>
      <c r="R75"/>
      <c r="S75"/>
    </row>
    <row r="76" spans="2:21" ht="18" customHeight="1" x14ac:dyDescent="0.25">
      <c r="B76" s="1057" t="s">
        <v>478</v>
      </c>
      <c r="C76" s="1058"/>
      <c r="D76" s="503"/>
      <c r="E76" s="1047" t="str">
        <f>IF(AND($D$76="yes", $D$72="yes"),"If ADU + 203k, vacancy Factor restricted to 50%", "")</f>
        <v/>
      </c>
      <c r="F76" s="1047"/>
      <c r="G76" s="1047"/>
      <c r="H76" s="1047"/>
      <c r="I76" s="1048"/>
      <c r="L76"/>
      <c r="M76"/>
      <c r="N76"/>
      <c r="O76"/>
      <c r="P76"/>
      <c r="Q76"/>
      <c r="R76"/>
      <c r="S76"/>
    </row>
    <row r="77" spans="2:21" ht="5.0999999999999996" customHeight="1" thickBot="1" x14ac:dyDescent="0.3">
      <c r="B77" s="21"/>
      <c r="C77" s="401"/>
      <c r="D77" s="71"/>
      <c r="E77" s="479"/>
      <c r="F77" s="479"/>
      <c r="G77" s="479"/>
      <c r="H77" s="479"/>
      <c r="I77" s="5"/>
      <c r="L77"/>
      <c r="M77"/>
      <c r="N77"/>
      <c r="O77"/>
      <c r="P77"/>
      <c r="Q77"/>
      <c r="R77"/>
      <c r="S77"/>
    </row>
    <row r="78" spans="2:21" ht="18" customHeight="1" thickBot="1" x14ac:dyDescent="0.3">
      <c r="B78" s="1059" t="s">
        <v>330</v>
      </c>
      <c r="C78" s="1060"/>
      <c r="D78" s="1060"/>
      <c r="E78" s="1060"/>
      <c r="F78" s="1060"/>
      <c r="G78" s="1060"/>
      <c r="H78" s="1060"/>
      <c r="I78" s="1061"/>
      <c r="K78"/>
      <c r="L78"/>
      <c r="M78"/>
      <c r="N78"/>
      <c r="O78"/>
      <c r="P78"/>
      <c r="Q78"/>
      <c r="R78"/>
      <c r="S78"/>
      <c r="T78"/>
      <c r="U78"/>
    </row>
    <row r="79" spans="2:21" ht="5.0999999999999996" customHeight="1" x14ac:dyDescent="0.25">
      <c r="B79" s="30"/>
      <c r="C79"/>
      <c r="D79" s="82"/>
      <c r="E79" s="139" t="s">
        <v>2</v>
      </c>
      <c r="F79" s="82"/>
      <c r="G79" s="82"/>
      <c r="H79" s="82"/>
      <c r="I79" s="249"/>
      <c r="K79"/>
      <c r="L79"/>
      <c r="M79"/>
      <c r="N79"/>
      <c r="O79"/>
      <c r="P79"/>
      <c r="Q79"/>
      <c r="R79"/>
      <c r="S79"/>
      <c r="T79"/>
      <c r="U79"/>
    </row>
    <row r="80" spans="2:21" ht="18" customHeight="1" x14ac:dyDescent="0.25">
      <c r="B80" s="30"/>
      <c r="C80" s="600" t="s">
        <v>491</v>
      </c>
      <c r="D80" s="1013"/>
      <c r="E80" s="505"/>
      <c r="F80" s="190"/>
      <c r="G80" s="829" t="s">
        <v>331</v>
      </c>
      <c r="H80" s="1053"/>
      <c r="I80" s="147"/>
      <c r="K80"/>
      <c r="L80"/>
      <c r="M80"/>
      <c r="N80"/>
      <c r="O80"/>
      <c r="P80"/>
      <c r="Q80"/>
      <c r="R80"/>
      <c r="S80"/>
      <c r="T80"/>
      <c r="U80"/>
    </row>
    <row r="81" spans="1:21" ht="5.0999999999999996" customHeight="1" x14ac:dyDescent="0.25">
      <c r="B81" s="161"/>
      <c r="C81" s="36"/>
      <c r="D81" s="139"/>
      <c r="F81" s="139"/>
      <c r="G81" s="139"/>
      <c r="I81" s="2"/>
      <c r="K81"/>
      <c r="L81"/>
      <c r="M81"/>
      <c r="N81"/>
      <c r="O81"/>
      <c r="P81"/>
      <c r="Q81"/>
      <c r="R81"/>
      <c r="S81"/>
      <c r="T81"/>
      <c r="U81"/>
    </row>
    <row r="82" spans="1:21" ht="18" customHeight="1" x14ac:dyDescent="0.25">
      <c r="B82" s="79"/>
      <c r="C82" s="657" t="s">
        <v>332</v>
      </c>
      <c r="D82" s="813"/>
      <c r="E82" s="408">
        <v>0</v>
      </c>
      <c r="F82" s="1054" t="s">
        <v>234</v>
      </c>
      <c r="G82" s="1055"/>
      <c r="H82" s="1056"/>
      <c r="I82" s="410">
        <v>0</v>
      </c>
      <c r="K82"/>
      <c r="L82"/>
      <c r="M82"/>
      <c r="N82"/>
      <c r="O82"/>
      <c r="P82"/>
      <c r="Q82"/>
      <c r="R82"/>
      <c r="S82"/>
      <c r="T82"/>
      <c r="U82"/>
    </row>
    <row r="83" spans="1:21" ht="18" customHeight="1" x14ac:dyDescent="0.25">
      <c r="B83" s="79"/>
      <c r="C83" s="657" t="s">
        <v>333</v>
      </c>
      <c r="D83" s="813"/>
      <c r="E83" s="408">
        <v>0</v>
      </c>
      <c r="F83" s="14"/>
      <c r="I83" s="410">
        <v>0</v>
      </c>
      <c r="K83"/>
      <c r="L83"/>
      <c r="M83"/>
      <c r="N83"/>
      <c r="O83"/>
      <c r="P83"/>
      <c r="Q83"/>
      <c r="R83"/>
      <c r="S83"/>
      <c r="T83"/>
      <c r="U83"/>
    </row>
    <row r="84" spans="1:21" ht="5.0999999999999996" customHeight="1" thickBot="1" x14ac:dyDescent="0.3">
      <c r="A84"/>
      <c r="B84" s="30"/>
      <c r="C84"/>
      <c r="D84"/>
      <c r="E84"/>
      <c r="F84"/>
      <c r="G84"/>
      <c r="H84"/>
      <c r="I84" s="24"/>
      <c r="K84"/>
      <c r="L84"/>
      <c r="M84"/>
      <c r="N84"/>
      <c r="O84"/>
      <c r="P84"/>
      <c r="Q84"/>
      <c r="R84"/>
      <c r="S84"/>
      <c r="T84"/>
      <c r="U84"/>
    </row>
    <row r="85" spans="1:21" ht="18" customHeight="1" thickBot="1" x14ac:dyDescent="0.3">
      <c r="A85"/>
      <c r="B85" s="30"/>
      <c r="C85" s="829" t="s">
        <v>344</v>
      </c>
      <c r="D85" s="829"/>
      <c r="E85" s="409">
        <f>SUM(E82:E83)</f>
        <v>0</v>
      </c>
      <c r="F85"/>
      <c r="G85" s="829" t="s">
        <v>344</v>
      </c>
      <c r="H85" s="829"/>
      <c r="I85" s="409">
        <f>SUM(I82:I83)</f>
        <v>0</v>
      </c>
      <c r="K85"/>
      <c r="L85"/>
      <c r="M85"/>
      <c r="N85"/>
      <c r="O85"/>
      <c r="P85"/>
      <c r="Q85"/>
      <c r="R85"/>
      <c r="S85"/>
      <c r="T85"/>
      <c r="U85"/>
    </row>
    <row r="86" spans="1:21" ht="5.0999999999999996" customHeight="1" thickBot="1" x14ac:dyDescent="0.3">
      <c r="A86"/>
      <c r="B86" s="30"/>
      <c r="C86"/>
      <c r="D86"/>
      <c r="E86"/>
      <c r="F86"/>
      <c r="G86"/>
      <c r="H86"/>
      <c r="I86" s="24"/>
      <c r="K86"/>
      <c r="L86"/>
      <c r="M86"/>
      <c r="N86"/>
      <c r="O86"/>
      <c r="P86"/>
      <c r="Q86"/>
      <c r="R86"/>
      <c r="S86"/>
      <c r="T86"/>
      <c r="U86"/>
    </row>
    <row r="87" spans="1:21" ht="18" customHeight="1" thickBot="1" x14ac:dyDescent="0.3">
      <c r="A87"/>
      <c r="B87" s="1038" t="s">
        <v>345</v>
      </c>
      <c r="C87" s="829"/>
      <c r="D87" s="829"/>
      <c r="E87" s="409">
        <f>SUM(E85/12)</f>
        <v>0</v>
      </c>
      <c r="F87" s="829" t="s">
        <v>345</v>
      </c>
      <c r="G87" s="829"/>
      <c r="H87" s="829"/>
      <c r="I87" s="409">
        <f>SUM(I85/12)</f>
        <v>0</v>
      </c>
      <c r="K87"/>
      <c r="L87"/>
      <c r="M87"/>
      <c r="N87"/>
      <c r="O87"/>
      <c r="P87"/>
      <c r="Q87"/>
      <c r="R87"/>
      <c r="S87"/>
      <c r="T87"/>
      <c r="U87"/>
    </row>
    <row r="88" spans="1:21" ht="9" customHeight="1" thickBot="1" x14ac:dyDescent="0.3">
      <c r="A88"/>
      <c r="B88" s="30"/>
      <c r="C88"/>
      <c r="D88"/>
      <c r="E88"/>
      <c r="F88"/>
      <c r="G88"/>
      <c r="H88"/>
      <c r="I88" s="24"/>
      <c r="K88"/>
      <c r="L88"/>
      <c r="M88"/>
      <c r="N88"/>
      <c r="O88"/>
      <c r="P88"/>
      <c r="Q88"/>
      <c r="R88"/>
      <c r="S88"/>
      <c r="T88"/>
      <c r="U88"/>
    </row>
    <row r="89" spans="1:21" ht="18" customHeight="1" thickBot="1" x14ac:dyDescent="0.3">
      <c r="A89"/>
      <c r="B89" s="30"/>
      <c r="C89" t="s">
        <v>2</v>
      </c>
      <c r="D89"/>
      <c r="E89" s="405" t="str">
        <f>IF(AND(E87&lt;I87, E87&gt;I87), "Yes", "No")</f>
        <v>No</v>
      </c>
      <c r="F89"/>
      <c r="G89" s="994" t="s">
        <v>203</v>
      </c>
      <c r="H89" s="994"/>
      <c r="I89" s="409">
        <f>SUM(E85+I85)/24</f>
        <v>0</v>
      </c>
      <c r="K89"/>
      <c r="L89"/>
      <c r="M89"/>
      <c r="N89"/>
      <c r="O89"/>
      <c r="P89"/>
      <c r="Q89"/>
      <c r="R89"/>
      <c r="S89"/>
      <c r="T89"/>
      <c r="U89"/>
    </row>
    <row r="90" spans="1:21" ht="9" customHeight="1" x14ac:dyDescent="0.25">
      <c r="A90"/>
      <c r="B90" s="30"/>
      <c r="C90"/>
      <c r="D90"/>
      <c r="E90"/>
      <c r="F90"/>
      <c r="G90" s="194"/>
      <c r="H90" s="194"/>
      <c r="I90" s="265"/>
      <c r="K90"/>
      <c r="L90"/>
      <c r="M90"/>
      <c r="N90"/>
      <c r="O90"/>
      <c r="P90"/>
      <c r="Q90"/>
      <c r="R90"/>
      <c r="S90"/>
      <c r="T90"/>
      <c r="U90"/>
    </row>
    <row r="91" spans="1:21" ht="18" customHeight="1" x14ac:dyDescent="0.25">
      <c r="A91"/>
      <c r="B91" s="30"/>
      <c r="C91" s="829" t="s">
        <v>495</v>
      </c>
      <c r="D91" s="829"/>
      <c r="E91" s="829"/>
      <c r="F91" s="829"/>
      <c r="G91" s="829"/>
      <c r="H91" s="829"/>
      <c r="I91" s="244"/>
      <c r="K91"/>
      <c r="L91"/>
      <c r="M91"/>
      <c r="N91"/>
      <c r="O91"/>
      <c r="P91"/>
      <c r="Q91"/>
      <c r="R91"/>
      <c r="S91"/>
      <c r="T91"/>
      <c r="U91"/>
    </row>
    <row r="92" spans="1:21" ht="9" customHeight="1" thickBot="1" x14ac:dyDescent="0.3">
      <c r="A92"/>
      <c r="B92" s="30"/>
      <c r="C92"/>
      <c r="D92"/>
      <c r="E92"/>
      <c r="F92"/>
      <c r="G92"/>
      <c r="H92"/>
      <c r="I92" s="266"/>
      <c r="K92"/>
      <c r="L92"/>
      <c r="M92"/>
      <c r="N92"/>
      <c r="O92"/>
      <c r="P92"/>
      <c r="Q92"/>
      <c r="R92"/>
      <c r="S92"/>
      <c r="T92"/>
      <c r="U92"/>
    </row>
    <row r="93" spans="1:21" ht="18" customHeight="1" thickBot="1" x14ac:dyDescent="0.3">
      <c r="A93"/>
      <c r="B93" s="30"/>
      <c r="C93"/>
      <c r="D93"/>
      <c r="E93"/>
      <c r="F93"/>
      <c r="G93" s="829" t="s">
        <v>346</v>
      </c>
      <c r="H93" s="1042"/>
      <c r="I93" s="494" t="e">
        <f>(I89*24)/I91</f>
        <v>#DIV/0!</v>
      </c>
      <c r="K93"/>
      <c r="L93"/>
      <c r="M93"/>
      <c r="N93"/>
      <c r="O93"/>
      <c r="P93"/>
      <c r="Q93"/>
      <c r="R93"/>
      <c r="S93"/>
      <c r="T93"/>
      <c r="U93"/>
    </row>
    <row r="94" spans="1:21" ht="9" customHeight="1" thickBot="1" x14ac:dyDescent="0.3">
      <c r="A94"/>
      <c r="B94" s="30"/>
      <c r="C94"/>
      <c r="D94"/>
      <c r="E94"/>
      <c r="F94"/>
      <c r="G94"/>
      <c r="H94"/>
      <c r="I94" s="495"/>
      <c r="K94"/>
      <c r="L94"/>
      <c r="M94"/>
      <c r="N94"/>
      <c r="O94"/>
      <c r="P94"/>
      <c r="Q94"/>
      <c r="R94"/>
      <c r="S94"/>
      <c r="T94"/>
      <c r="U94"/>
    </row>
    <row r="95" spans="1:21" ht="18" customHeight="1" thickBot="1" x14ac:dyDescent="0.3">
      <c r="A95"/>
      <c r="B95" s="30"/>
      <c r="C95"/>
      <c r="D95"/>
      <c r="E95" s="1043" t="s">
        <v>347</v>
      </c>
      <c r="F95" s="1043"/>
      <c r="G95" s="1043"/>
      <c r="H95" s="1044"/>
      <c r="I95" s="494" t="b">
        <f>IF(I87&lt;E87,I87)</f>
        <v>0</v>
      </c>
      <c r="K95"/>
      <c r="L95"/>
      <c r="M95"/>
      <c r="N95"/>
      <c r="O95"/>
      <c r="P95"/>
      <c r="Q95"/>
      <c r="R95"/>
      <c r="S95"/>
      <c r="T95"/>
      <c r="U95"/>
    </row>
    <row r="96" spans="1:21" ht="9" customHeight="1" thickBot="1" x14ac:dyDescent="0.3">
      <c r="A96"/>
      <c r="B96" s="30"/>
      <c r="C96"/>
      <c r="D96"/>
      <c r="E96"/>
      <c r="F96"/>
      <c r="G96"/>
      <c r="H96"/>
      <c r="I96" s="24"/>
      <c r="K96"/>
      <c r="L96"/>
      <c r="M96"/>
      <c r="N96"/>
      <c r="O96"/>
      <c r="P96"/>
      <c r="Q96"/>
      <c r="R96"/>
      <c r="S96"/>
      <c r="T96"/>
      <c r="U96"/>
    </row>
    <row r="97" spans="1:21" ht="18" customHeight="1" thickBot="1" x14ac:dyDescent="0.3">
      <c r="A97"/>
      <c r="B97" s="30"/>
      <c r="C97"/>
      <c r="D97"/>
      <c r="E97"/>
      <c r="F97"/>
      <c r="G97" s="1045" t="s">
        <v>490</v>
      </c>
      <c r="H97" s="1045"/>
      <c r="I97" s="493" t="e">
        <f xml:space="preserve"> IF(D99="yes", MIN(I93, G101, I95, I87),
IF(AND(I91&lt;24, OR(D99="no", D99="")), MIN(I93, I95, I87),
MIN(I89, I95, I87)))</f>
        <v>#DIV/0!</v>
      </c>
      <c r="K97"/>
      <c r="L97"/>
      <c r="M97"/>
      <c r="N97"/>
      <c r="O97"/>
      <c r="P97"/>
      <c r="Q97"/>
      <c r="R97"/>
      <c r="S97"/>
      <c r="T97"/>
      <c r="U97"/>
    </row>
    <row r="98" spans="1:21" ht="9" customHeight="1" x14ac:dyDescent="0.25">
      <c r="A98"/>
      <c r="B98" s="30"/>
      <c r="C98"/>
      <c r="D98"/>
      <c r="E98"/>
      <c r="F98"/>
      <c r="G98"/>
      <c r="H98"/>
      <c r="I98" s="24"/>
      <c r="K98"/>
      <c r="L98"/>
      <c r="M98"/>
      <c r="N98"/>
      <c r="O98"/>
      <c r="P98"/>
      <c r="Q98"/>
      <c r="R98"/>
      <c r="S98"/>
      <c r="T98"/>
      <c r="U98"/>
    </row>
    <row r="99" spans="1:21" customFormat="1" ht="18" customHeight="1" x14ac:dyDescent="0.25">
      <c r="B99" s="882" t="s">
        <v>482</v>
      </c>
      <c r="C99" s="883"/>
      <c r="D99" s="501"/>
      <c r="E99" s="1046" t="str">
        <f>IF(D99="yes", "ADU income may not exceed 30% of monthly effective income", "")</f>
        <v/>
      </c>
      <c r="F99" s="1047"/>
      <c r="G99" s="1047"/>
      <c r="H99" s="1047"/>
      <c r="I99" s="1048"/>
    </row>
    <row r="100" spans="1:21" customFormat="1" ht="5.0999999999999996" customHeight="1" x14ac:dyDescent="0.25">
      <c r="B100" s="398">
        <v>44055</v>
      </c>
      <c r="C100" s="485"/>
      <c r="D100" s="483"/>
      <c r="E100" s="486"/>
      <c r="F100" s="486"/>
      <c r="G100" s="1049"/>
      <c r="H100" s="1049"/>
      <c r="I100" s="482"/>
    </row>
    <row r="101" spans="1:21" customFormat="1" ht="18" customHeight="1" x14ac:dyDescent="0.25">
      <c r="B101" s="1050" t="s">
        <v>562</v>
      </c>
      <c r="C101" s="1051"/>
      <c r="D101" s="502"/>
      <c r="E101" s="1052" t="s">
        <v>489</v>
      </c>
      <c r="F101" s="1052"/>
      <c r="G101" s="487">
        <f>D101*0.3</f>
        <v>0</v>
      </c>
      <c r="H101" s="481"/>
      <c r="I101" s="482"/>
    </row>
    <row r="102" spans="1:21" customFormat="1" ht="5.0999999999999996" customHeight="1" x14ac:dyDescent="0.25">
      <c r="B102" s="398"/>
      <c r="C102" s="485"/>
      <c r="D102" s="483"/>
      <c r="E102" s="486"/>
      <c r="F102" s="486"/>
      <c r="G102" s="481"/>
      <c r="H102" s="481"/>
      <c r="I102" s="482"/>
    </row>
    <row r="103" spans="1:21" customFormat="1" ht="9" customHeight="1" thickBot="1" x14ac:dyDescent="0.3">
      <c r="B103" s="21"/>
      <c r="C103" s="401"/>
      <c r="D103" s="71"/>
      <c r="E103" s="479"/>
      <c r="F103" s="479"/>
      <c r="G103" s="479"/>
      <c r="H103" s="479"/>
      <c r="I103" s="5"/>
    </row>
    <row r="104" spans="1:21" ht="15" customHeight="1" thickBot="1" x14ac:dyDescent="0.3">
      <c r="A104"/>
      <c r="B104" s="1039" t="s">
        <v>98</v>
      </c>
      <c r="C104" s="1040"/>
      <c r="D104" s="1040"/>
      <c r="E104" s="1040"/>
      <c r="F104" s="1040"/>
      <c r="G104" s="1040"/>
      <c r="H104" s="1040"/>
      <c r="I104" s="1041"/>
      <c r="K104"/>
      <c r="L104"/>
      <c r="M104"/>
      <c r="N104"/>
      <c r="O104"/>
      <c r="P104"/>
      <c r="Q104"/>
      <c r="R104"/>
      <c r="S104"/>
      <c r="T104"/>
      <c r="U104"/>
    </row>
    <row r="105" spans="1:21" ht="18" customHeight="1" x14ac:dyDescent="0.25">
      <c r="A105"/>
      <c r="B105" s="918"/>
      <c r="C105" s="919"/>
      <c r="D105" s="919"/>
      <c r="E105" s="919"/>
      <c r="F105" s="919"/>
      <c r="G105" s="919"/>
      <c r="H105" s="919"/>
      <c r="I105" s="920"/>
      <c r="K105"/>
      <c r="L105"/>
      <c r="M105"/>
      <c r="N105"/>
      <c r="O105"/>
      <c r="P105"/>
      <c r="Q105"/>
      <c r="R105"/>
      <c r="S105"/>
      <c r="T105"/>
      <c r="U105"/>
    </row>
    <row r="106" spans="1:21" ht="18" customHeight="1" x14ac:dyDescent="0.25">
      <c r="A106"/>
      <c r="B106" s="921"/>
      <c r="C106" s="922"/>
      <c r="D106" s="922"/>
      <c r="E106" s="922"/>
      <c r="F106" s="922"/>
      <c r="G106" s="922"/>
      <c r="H106" s="922"/>
      <c r="I106" s="923"/>
      <c r="K106"/>
      <c r="L106"/>
      <c r="M106"/>
      <c r="N106"/>
      <c r="O106"/>
      <c r="P106"/>
      <c r="Q106"/>
      <c r="R106"/>
      <c r="S106"/>
      <c r="T106"/>
      <c r="U106"/>
    </row>
    <row r="107" spans="1:21" ht="18" customHeight="1" x14ac:dyDescent="0.25">
      <c r="A107"/>
      <c r="B107" s="921"/>
      <c r="C107" s="922"/>
      <c r="D107" s="922"/>
      <c r="E107" s="922"/>
      <c r="F107" s="922"/>
      <c r="G107" s="922"/>
      <c r="H107" s="922"/>
      <c r="I107" s="923"/>
      <c r="K107"/>
      <c r="L107"/>
      <c r="M107"/>
      <c r="N107"/>
      <c r="O107"/>
      <c r="P107"/>
      <c r="Q107"/>
      <c r="R107"/>
      <c r="S107"/>
      <c r="T107"/>
      <c r="U107"/>
    </row>
    <row r="108" spans="1:21" ht="18" customHeight="1" thickBot="1" x14ac:dyDescent="0.3">
      <c r="A108"/>
      <c r="B108" s="924"/>
      <c r="C108" s="925"/>
      <c r="D108" s="925"/>
      <c r="E108" s="925"/>
      <c r="F108" s="925"/>
      <c r="G108" s="925"/>
      <c r="H108" s="925"/>
      <c r="I108" s="926"/>
      <c r="K108"/>
      <c r="L108"/>
      <c r="M108"/>
      <c r="N108"/>
      <c r="O108"/>
      <c r="P108"/>
      <c r="Q108"/>
      <c r="R108"/>
      <c r="S108"/>
      <c r="T108"/>
      <c r="U108"/>
    </row>
    <row r="109" spans="1:21" customFormat="1" ht="5.25" customHeight="1" thickBot="1" x14ac:dyDescent="0.3"/>
    <row r="110" spans="1:21" customFormat="1" ht="18" customHeight="1" x14ac:dyDescent="0.25">
      <c r="B110" s="605" t="s">
        <v>493</v>
      </c>
      <c r="C110" s="606"/>
      <c r="D110" s="606"/>
      <c r="E110" s="606"/>
      <c r="F110" s="606"/>
      <c r="G110" s="606"/>
      <c r="H110" s="606"/>
      <c r="I110" s="607"/>
    </row>
    <row r="111" spans="1:21" customFormat="1" ht="18" customHeight="1" x14ac:dyDescent="0.25">
      <c r="B111" s="608"/>
      <c r="C111" s="609"/>
      <c r="D111" s="609"/>
      <c r="E111" s="609"/>
      <c r="F111" s="609"/>
      <c r="G111" s="609"/>
      <c r="H111" s="609"/>
      <c r="I111" s="610"/>
    </row>
    <row r="112" spans="1:21" customFormat="1" ht="18" customHeight="1" thickBot="1" x14ac:dyDescent="0.3">
      <c r="B112" s="611"/>
      <c r="C112" s="612"/>
      <c r="D112" s="612"/>
      <c r="E112" s="612"/>
      <c r="F112" s="612"/>
      <c r="G112" s="612"/>
      <c r="H112" s="612"/>
      <c r="I112" s="613"/>
    </row>
    <row r="113" spans="2:9" customFormat="1" ht="18" customHeight="1" x14ac:dyDescent="0.25">
      <c r="B113" s="169"/>
      <c r="C113" s="170"/>
      <c r="D113" s="170"/>
      <c r="E113" s="170"/>
      <c r="F113" s="170"/>
      <c r="G113" s="170"/>
      <c r="H113" s="170"/>
      <c r="I113" s="171"/>
    </row>
    <row r="114" spans="2:9" customFormat="1" ht="18" customHeight="1" x14ac:dyDescent="0.25">
      <c r="B114" s="3"/>
      <c r="C114" s="74" t="s">
        <v>287</v>
      </c>
      <c r="D114" s="927"/>
      <c r="E114" s="928"/>
      <c r="F114" s="928"/>
      <c r="G114" s="928"/>
      <c r="H114" s="929"/>
      <c r="I114" s="196"/>
    </row>
    <row r="115" spans="2:9" customFormat="1" ht="18" customHeight="1" x14ac:dyDescent="0.25">
      <c r="B115" s="3"/>
      <c r="C115" s="74"/>
      <c r="D115" s="200"/>
      <c r="E115" s="200"/>
      <c r="F115" s="200"/>
      <c r="G115" s="200"/>
      <c r="H115" s="200"/>
      <c r="I115" s="196"/>
    </row>
    <row r="116" spans="2:9" customFormat="1" ht="18" customHeight="1" x14ac:dyDescent="0.25">
      <c r="B116" s="3"/>
      <c r="C116" s="74" t="s">
        <v>348</v>
      </c>
      <c r="D116" s="927"/>
      <c r="E116" s="928"/>
      <c r="F116" s="928"/>
      <c r="G116" s="928"/>
      <c r="H116" s="929"/>
      <c r="I116" s="196"/>
    </row>
    <row r="117" spans="2:9" customFormat="1" ht="18" customHeight="1" thickBot="1" x14ac:dyDescent="0.3">
      <c r="B117" s="103"/>
      <c r="C117" s="488"/>
      <c r="D117" s="6"/>
      <c r="E117" s="17"/>
      <c r="F117" s="17"/>
      <c r="G117" s="17"/>
      <c r="H117" s="648"/>
      <c r="I117" s="996"/>
    </row>
    <row r="118" spans="2:9" customFormat="1" ht="18" customHeight="1" thickBot="1" x14ac:dyDescent="0.3">
      <c r="B118" s="1062" t="s">
        <v>325</v>
      </c>
      <c r="C118" s="1060"/>
      <c r="D118" s="1060"/>
      <c r="E118" s="1060"/>
      <c r="F118" s="1060"/>
      <c r="G118" s="1060"/>
      <c r="H118" s="1060"/>
      <c r="I118" s="1061"/>
    </row>
    <row r="119" spans="2:9" customFormat="1" ht="5.0999999999999996" customHeight="1" thickBot="1" x14ac:dyDescent="0.3">
      <c r="B119" s="91" t="s">
        <v>2</v>
      </c>
      <c r="C119" s="484"/>
      <c r="D119" s="484"/>
      <c r="E119" s="484"/>
      <c r="F119" s="484"/>
      <c r="G119" s="484"/>
      <c r="H119" s="484"/>
      <c r="I119" s="92"/>
    </row>
    <row r="120" spans="2:9" customFormat="1" ht="18" customHeight="1" thickBot="1" x14ac:dyDescent="0.3">
      <c r="B120" s="867" t="s">
        <v>326</v>
      </c>
      <c r="C120" s="805"/>
      <c r="D120" s="805"/>
      <c r="E120" s="805"/>
      <c r="F120" s="38"/>
      <c r="G120" s="500">
        <v>0</v>
      </c>
      <c r="H120" s="128" t="str">
        <f>IF(AND(D125="yes", D129="yes"),"x 50%", "x 75%")</f>
        <v>x 75%</v>
      </c>
      <c r="I120" s="407">
        <f>IF(AND(D125="yes",D129="yes"), G120*0.5, G120*0.75)</f>
        <v>0</v>
      </c>
    </row>
    <row r="121" spans="2:9" customFormat="1" ht="18" customHeight="1" thickBot="1" x14ac:dyDescent="0.3">
      <c r="B121" s="867" t="s">
        <v>327</v>
      </c>
      <c r="C121" s="805"/>
      <c r="D121" s="805"/>
      <c r="E121" s="805"/>
      <c r="F121" s="38"/>
      <c r="G121" s="500">
        <v>0</v>
      </c>
      <c r="H121" s="128" t="str">
        <f>IF(AND(D125="yes", D129="yes"),"x 50%", "x 75%")</f>
        <v>x 75%</v>
      </c>
      <c r="I121" s="407">
        <f>IF(AND(D125="yes",D129="yes"), G121*0.5, G121*0.75)</f>
        <v>0</v>
      </c>
    </row>
    <row r="122" spans="2:9" customFormat="1" ht="18" customHeight="1" thickBot="1" x14ac:dyDescent="0.3">
      <c r="B122" s="30"/>
      <c r="I122" s="199" t="s">
        <v>328</v>
      </c>
    </row>
    <row r="123" spans="2:9" customFormat="1" ht="18" customHeight="1" thickBot="1" x14ac:dyDescent="0.3">
      <c r="B123" s="3"/>
      <c r="C123" s="1"/>
      <c r="D123" s="1"/>
      <c r="E123" s="1"/>
      <c r="F123" s="1"/>
      <c r="G123" s="674" t="s">
        <v>329</v>
      </c>
      <c r="H123" s="763"/>
      <c r="I123" s="559">
        <f>IF(D125="yes",MIN(G127,I120,I121),
MIN(I120,I121))</f>
        <v>0</v>
      </c>
    </row>
    <row r="124" spans="2:9" customFormat="1" ht="5.0999999999999996" customHeight="1" x14ac:dyDescent="0.25">
      <c r="B124" s="3"/>
      <c r="C124" s="1"/>
      <c r="D124" s="1"/>
      <c r="E124" s="1"/>
      <c r="F124" s="1"/>
      <c r="G124" s="1"/>
      <c r="H124" s="1"/>
      <c r="I124" s="2"/>
    </row>
    <row r="125" spans="2:9" customFormat="1" ht="18" customHeight="1" x14ac:dyDescent="0.25">
      <c r="B125" s="882" t="s">
        <v>482</v>
      </c>
      <c r="C125" s="883"/>
      <c r="D125" s="501"/>
      <c r="E125" s="1063" t="str">
        <f>IF(D125="yes", "ADU income may not exceed 30% of monthly effective income",
"")</f>
        <v/>
      </c>
      <c r="F125" s="1064"/>
      <c r="G125" s="1064"/>
      <c r="H125" s="1064"/>
      <c r="I125" s="1065"/>
    </row>
    <row r="126" spans="2:9" customFormat="1" ht="5.0999999999999996" customHeight="1" x14ac:dyDescent="0.25">
      <c r="B126" s="398">
        <v>44055</v>
      </c>
      <c r="C126" s="485"/>
      <c r="D126" s="483" t="str">
        <f>IF(AND(D125&gt;=B126, D125&lt;=B129), "Yes", "No")</f>
        <v>No</v>
      </c>
      <c r="E126" s="486"/>
      <c r="F126" s="486"/>
      <c r="G126" s="1049"/>
      <c r="H126" s="1049"/>
      <c r="I126" s="482"/>
    </row>
    <row r="127" spans="2:9" customFormat="1" ht="18" customHeight="1" x14ac:dyDescent="0.25">
      <c r="B127" s="1050" t="s">
        <v>562</v>
      </c>
      <c r="C127" s="1051"/>
      <c r="D127" s="502"/>
      <c r="E127" s="1052" t="str">
        <f>IF(D125="yes", "X 30%", "")</f>
        <v/>
      </c>
      <c r="F127" s="1052"/>
      <c r="G127" s="487" t="str">
        <f>IF(D125="yes", D127*0.3, "")</f>
        <v/>
      </c>
      <c r="H127" s="481"/>
      <c r="I127" s="482"/>
    </row>
    <row r="128" spans="2:9" customFormat="1" ht="5.0999999999999996" customHeight="1" x14ac:dyDescent="0.25">
      <c r="B128" s="398"/>
      <c r="C128" s="485"/>
      <c r="D128" s="483"/>
      <c r="E128" s="486"/>
      <c r="F128" s="486"/>
      <c r="G128" s="481"/>
      <c r="H128" s="481"/>
      <c r="I128" s="482"/>
    </row>
    <row r="129" spans="2:9" customFormat="1" ht="18" customHeight="1" x14ac:dyDescent="0.25">
      <c r="B129" s="1057" t="s">
        <v>478</v>
      </c>
      <c r="C129" s="1058"/>
      <c r="D129" s="503"/>
      <c r="E129" s="1047" t="str">
        <f>IF(AND(D125="yes", D129="yes"),"If ADU + 203k, vacancy Factor restricted to 50%", "")</f>
        <v/>
      </c>
      <c r="F129" s="1047"/>
      <c r="G129" s="1047"/>
      <c r="H129" s="1047"/>
      <c r="I129" s="1048"/>
    </row>
    <row r="130" spans="2:9" customFormat="1" ht="5.0999999999999996" customHeight="1" thickBot="1" x14ac:dyDescent="0.3">
      <c r="B130" s="21"/>
      <c r="C130" s="401"/>
      <c r="D130" s="71"/>
      <c r="E130" s="479"/>
      <c r="F130" s="479"/>
      <c r="G130" s="479"/>
      <c r="H130" s="479"/>
      <c r="I130" s="5"/>
    </row>
    <row r="131" spans="2:9" customFormat="1" ht="18" customHeight="1" thickBot="1" x14ac:dyDescent="0.3">
      <c r="B131" s="1059" t="s">
        <v>330</v>
      </c>
      <c r="C131" s="1060"/>
      <c r="D131" s="1060"/>
      <c r="E131" s="1060"/>
      <c r="F131" s="1060"/>
      <c r="G131" s="1060"/>
      <c r="H131" s="1060"/>
      <c r="I131" s="1061"/>
    </row>
    <row r="132" spans="2:9" customFormat="1" ht="8.1" customHeight="1" x14ac:dyDescent="0.25">
      <c r="B132" s="30"/>
      <c r="D132" s="82"/>
      <c r="E132" s="139" t="s">
        <v>2</v>
      </c>
      <c r="F132" s="82"/>
      <c r="G132" s="82"/>
      <c r="H132" s="82"/>
      <c r="I132" s="249"/>
    </row>
    <row r="133" spans="2:9" customFormat="1" ht="18" customHeight="1" x14ac:dyDescent="0.25">
      <c r="B133" s="30"/>
      <c r="C133" s="600" t="s">
        <v>491</v>
      </c>
      <c r="D133" s="1013"/>
      <c r="E133" s="146"/>
      <c r="F133" s="190"/>
      <c r="G133" s="829" t="s">
        <v>331</v>
      </c>
      <c r="H133" s="1053"/>
      <c r="I133" s="147"/>
    </row>
    <row r="134" spans="2:9" customFormat="1" ht="5.0999999999999996" customHeight="1" x14ac:dyDescent="0.25">
      <c r="B134" s="161"/>
      <c r="C134" s="36"/>
      <c r="D134" s="139"/>
      <c r="E134" s="139"/>
      <c r="F134" s="139"/>
      <c r="G134" s="139"/>
      <c r="H134" s="1"/>
      <c r="I134" s="2"/>
    </row>
    <row r="135" spans="2:9" customFormat="1" ht="18" customHeight="1" x14ac:dyDescent="0.25">
      <c r="B135" s="79"/>
      <c r="C135" s="657" t="s">
        <v>332</v>
      </c>
      <c r="D135" s="813"/>
      <c r="E135" s="408">
        <v>0</v>
      </c>
      <c r="F135" s="1054" t="s">
        <v>234</v>
      </c>
      <c r="G135" s="1055"/>
      <c r="H135" s="1056"/>
      <c r="I135" s="410">
        <v>0</v>
      </c>
    </row>
    <row r="136" spans="2:9" customFormat="1" ht="18" customHeight="1" x14ac:dyDescent="0.25">
      <c r="B136" s="79"/>
      <c r="C136" s="657" t="s">
        <v>333</v>
      </c>
      <c r="D136" s="813"/>
      <c r="E136" s="408">
        <v>0</v>
      </c>
      <c r="F136" s="14"/>
      <c r="G136" s="1"/>
      <c r="H136" s="1"/>
      <c r="I136" s="410">
        <v>0</v>
      </c>
    </row>
    <row r="137" spans="2:9" customFormat="1" ht="5.0999999999999996" customHeight="1" thickBot="1" x14ac:dyDescent="0.3">
      <c r="B137" s="30"/>
      <c r="I137" s="24"/>
    </row>
    <row r="138" spans="2:9" customFormat="1" ht="18" customHeight="1" thickBot="1" x14ac:dyDescent="0.3">
      <c r="B138" s="30"/>
      <c r="C138" s="829" t="s">
        <v>344</v>
      </c>
      <c r="D138" s="829"/>
      <c r="E138" s="409">
        <f>SUM(E135:E136)</f>
        <v>0</v>
      </c>
      <c r="G138" s="829" t="s">
        <v>344</v>
      </c>
      <c r="H138" s="829"/>
      <c r="I138" s="409">
        <f>SUM(I135:I136)</f>
        <v>0</v>
      </c>
    </row>
    <row r="139" spans="2:9" customFormat="1" ht="5.0999999999999996" customHeight="1" thickBot="1" x14ac:dyDescent="0.3">
      <c r="B139" s="30"/>
      <c r="I139" s="24"/>
    </row>
    <row r="140" spans="2:9" customFormat="1" ht="18" customHeight="1" thickBot="1" x14ac:dyDescent="0.3">
      <c r="B140" s="1038" t="s">
        <v>345</v>
      </c>
      <c r="C140" s="829"/>
      <c r="D140" s="829"/>
      <c r="E140" s="409">
        <f>SUM(E138/12)</f>
        <v>0</v>
      </c>
      <c r="F140" s="829" t="s">
        <v>345</v>
      </c>
      <c r="G140" s="829"/>
      <c r="H140" s="829"/>
      <c r="I140" s="409">
        <f>SUM(I138/12)</f>
        <v>0</v>
      </c>
    </row>
    <row r="141" spans="2:9" customFormat="1" ht="5.0999999999999996" customHeight="1" thickBot="1" x14ac:dyDescent="0.3">
      <c r="B141" s="30"/>
      <c r="I141" s="24"/>
    </row>
    <row r="142" spans="2:9" customFormat="1" ht="18" customHeight="1" thickBot="1" x14ac:dyDescent="0.3">
      <c r="B142" s="30"/>
      <c r="C142" t="s">
        <v>2</v>
      </c>
      <c r="E142" s="405" t="str">
        <f>IF(AND(E140&lt;I140, E140&gt;I140), "Yes", "No")</f>
        <v>No</v>
      </c>
      <c r="G142" s="994" t="s">
        <v>203</v>
      </c>
      <c r="H142" s="994"/>
      <c r="I142" s="409">
        <f>SUM(E138+I138)/24</f>
        <v>0</v>
      </c>
    </row>
    <row r="143" spans="2:9" customFormat="1" ht="5.0999999999999996" customHeight="1" x14ac:dyDescent="0.25">
      <c r="B143" s="30"/>
      <c r="G143" s="194"/>
      <c r="H143" s="194"/>
      <c r="I143" s="265"/>
    </row>
    <row r="144" spans="2:9" customFormat="1" ht="18" customHeight="1" x14ac:dyDescent="0.25">
      <c r="B144" s="30"/>
      <c r="C144" s="829" t="s">
        <v>495</v>
      </c>
      <c r="D144" s="829"/>
      <c r="E144" s="829"/>
      <c r="F144" s="829"/>
      <c r="G144" s="829"/>
      <c r="H144" s="829"/>
      <c r="I144" s="244"/>
    </row>
    <row r="145" spans="2:9" customFormat="1" ht="5.0999999999999996" customHeight="1" thickBot="1" x14ac:dyDescent="0.3">
      <c r="B145" s="30"/>
      <c r="I145" s="266"/>
    </row>
    <row r="146" spans="2:9" customFormat="1" ht="18" customHeight="1" thickBot="1" x14ac:dyDescent="0.3">
      <c r="B146" s="30"/>
      <c r="G146" s="829" t="s">
        <v>346</v>
      </c>
      <c r="H146" s="1042"/>
      <c r="I146" s="494" t="e">
        <f>(I142*24)/I144</f>
        <v>#DIV/0!</v>
      </c>
    </row>
    <row r="147" spans="2:9" customFormat="1" ht="5.0999999999999996" customHeight="1" thickBot="1" x14ac:dyDescent="0.3">
      <c r="B147" s="30"/>
      <c r="I147" s="267"/>
    </row>
    <row r="148" spans="2:9" customFormat="1" ht="18" customHeight="1" thickBot="1" x14ac:dyDescent="0.3">
      <c r="B148" s="30"/>
      <c r="E148" s="1043" t="s">
        <v>347</v>
      </c>
      <c r="F148" s="1043"/>
      <c r="G148" s="1043"/>
      <c r="H148" s="1044"/>
      <c r="I148" s="406" t="b">
        <f>IF(I140&lt;E140,I140)</f>
        <v>0</v>
      </c>
    </row>
    <row r="149" spans="2:9" customFormat="1" ht="9" customHeight="1" thickBot="1" x14ac:dyDescent="0.3">
      <c r="B149" s="30"/>
      <c r="I149" s="24"/>
    </row>
    <row r="150" spans="2:9" customFormat="1" ht="18" customHeight="1" thickBot="1" x14ac:dyDescent="0.3">
      <c r="B150" s="30"/>
      <c r="G150" s="1045" t="s">
        <v>490</v>
      </c>
      <c r="H150" s="1045"/>
      <c r="I150" s="493" t="e">
        <f xml:space="preserve"> IF(D152="yes", MIN(I146, G154, I148, I140),
IF(AND(I144&lt;24, OR(D152="no", D152="")), MIN(I146, I148, I140),
MIN(I142, I148, I140)))</f>
        <v>#DIV/0!</v>
      </c>
    </row>
    <row r="151" spans="2:9" customFormat="1" ht="5.0999999999999996" customHeight="1" x14ac:dyDescent="0.25">
      <c r="B151" s="30"/>
      <c r="I151" s="24"/>
    </row>
    <row r="152" spans="2:9" customFormat="1" ht="18" customHeight="1" x14ac:dyDescent="0.25">
      <c r="B152" s="882" t="s">
        <v>482</v>
      </c>
      <c r="C152" s="883"/>
      <c r="D152" s="501"/>
      <c r="E152" s="1046" t="str">
        <f>IF(D152="yes", "ADU income may not exceed 30% of monthly effective income", "")</f>
        <v/>
      </c>
      <c r="F152" s="1047"/>
      <c r="G152" s="1047"/>
      <c r="H152" s="1047"/>
      <c r="I152" s="1048"/>
    </row>
    <row r="153" spans="2:9" customFormat="1" ht="5.0999999999999996" customHeight="1" x14ac:dyDescent="0.25">
      <c r="B153" s="398">
        <v>44055</v>
      </c>
      <c r="C153" s="485"/>
      <c r="D153" s="483"/>
      <c r="E153" s="486"/>
      <c r="F153" s="486"/>
      <c r="G153" s="1049"/>
      <c r="H153" s="1049"/>
      <c r="I153" s="482"/>
    </row>
    <row r="154" spans="2:9" customFormat="1" ht="18" customHeight="1" x14ac:dyDescent="0.25">
      <c r="B154" s="1050" t="s">
        <v>562</v>
      </c>
      <c r="C154" s="1051"/>
      <c r="D154" s="502"/>
      <c r="E154" s="1052" t="s">
        <v>489</v>
      </c>
      <c r="F154" s="1052"/>
      <c r="G154" s="487">
        <f>D154*0.3</f>
        <v>0</v>
      </c>
      <c r="H154" s="481"/>
      <c r="I154" s="482"/>
    </row>
    <row r="155" spans="2:9" customFormat="1" ht="5.0999999999999996" customHeight="1" x14ac:dyDescent="0.25">
      <c r="B155" s="398"/>
      <c r="C155" s="485"/>
      <c r="D155" s="483"/>
      <c r="E155" s="486"/>
      <c r="F155" s="486"/>
      <c r="G155" s="481"/>
      <c r="H155" s="481"/>
      <c r="I155" s="482"/>
    </row>
    <row r="156" spans="2:9" customFormat="1" ht="5.0999999999999996" customHeight="1" thickBot="1" x14ac:dyDescent="0.3">
      <c r="B156" s="21"/>
      <c r="C156" s="401"/>
      <c r="D156" s="71"/>
      <c r="E156" s="479"/>
      <c r="F156" s="479"/>
      <c r="G156" s="479"/>
      <c r="H156" s="479"/>
      <c r="I156" s="5"/>
    </row>
    <row r="157" spans="2:9" customFormat="1" ht="18" customHeight="1" thickBot="1" x14ac:dyDescent="0.3">
      <c r="B157" s="1039" t="s">
        <v>98</v>
      </c>
      <c r="C157" s="1040"/>
      <c r="D157" s="1040"/>
      <c r="E157" s="1040"/>
      <c r="F157" s="1040"/>
      <c r="G157" s="1040"/>
      <c r="H157" s="1040"/>
      <c r="I157" s="1041"/>
    </row>
    <row r="158" spans="2:9" customFormat="1" ht="18" customHeight="1" x14ac:dyDescent="0.25">
      <c r="B158" s="918"/>
      <c r="C158" s="919"/>
      <c r="D158" s="919"/>
      <c r="E158" s="919"/>
      <c r="F158" s="919"/>
      <c r="G158" s="919"/>
      <c r="H158" s="919"/>
      <c r="I158" s="920"/>
    </row>
    <row r="159" spans="2:9" customFormat="1" ht="18" customHeight="1" x14ac:dyDescent="0.25">
      <c r="B159" s="921"/>
      <c r="C159" s="922"/>
      <c r="D159" s="922"/>
      <c r="E159" s="922"/>
      <c r="F159" s="922"/>
      <c r="G159" s="922"/>
      <c r="H159" s="922"/>
      <c r="I159" s="923"/>
    </row>
    <row r="160" spans="2:9" customFormat="1" ht="18" customHeight="1" x14ac:dyDescent="0.25">
      <c r="B160" s="921"/>
      <c r="C160" s="922"/>
      <c r="D160" s="922"/>
      <c r="E160" s="922"/>
      <c r="F160" s="922"/>
      <c r="G160" s="922"/>
      <c r="H160" s="922"/>
      <c r="I160" s="923"/>
    </row>
    <row r="161" spans="2:9" customFormat="1" ht="18" customHeight="1" thickBot="1" x14ac:dyDescent="0.3">
      <c r="B161" s="924"/>
      <c r="C161" s="925"/>
      <c r="D161" s="925"/>
      <c r="E161" s="925"/>
      <c r="F161" s="925"/>
      <c r="G161" s="925"/>
      <c r="H161" s="925"/>
      <c r="I161" s="926"/>
    </row>
    <row r="162" spans="2:9" customFormat="1" ht="5.0999999999999996" customHeight="1" thickBot="1" x14ac:dyDescent="0.3"/>
    <row r="163" spans="2:9" customFormat="1" ht="18" customHeight="1" x14ac:dyDescent="0.25">
      <c r="B163" s="605" t="s">
        <v>496</v>
      </c>
      <c r="C163" s="606"/>
      <c r="D163" s="606"/>
      <c r="E163" s="606"/>
      <c r="F163" s="606"/>
      <c r="G163" s="606"/>
      <c r="H163" s="606"/>
      <c r="I163" s="607"/>
    </row>
    <row r="164" spans="2:9" customFormat="1" ht="18" customHeight="1" x14ac:dyDescent="0.25">
      <c r="B164" s="608"/>
      <c r="C164" s="609"/>
      <c r="D164" s="609"/>
      <c r="E164" s="609"/>
      <c r="F164" s="609"/>
      <c r="G164" s="609"/>
      <c r="H164" s="609"/>
      <c r="I164" s="610"/>
    </row>
    <row r="165" spans="2:9" customFormat="1" ht="18" customHeight="1" thickBot="1" x14ac:dyDescent="0.3">
      <c r="B165" s="611"/>
      <c r="C165" s="612"/>
      <c r="D165" s="612"/>
      <c r="E165" s="612"/>
      <c r="F165" s="612"/>
      <c r="G165" s="612"/>
      <c r="H165" s="612"/>
      <c r="I165" s="613"/>
    </row>
    <row r="166" spans="2:9" customFormat="1" ht="18" customHeight="1" x14ac:dyDescent="0.25">
      <c r="B166" s="169"/>
      <c r="C166" s="170"/>
      <c r="D166" s="170"/>
      <c r="E166" s="170"/>
      <c r="F166" s="170"/>
      <c r="G166" s="170"/>
      <c r="H166" s="170"/>
      <c r="I166" s="171"/>
    </row>
    <row r="167" spans="2:9" customFormat="1" ht="18" customHeight="1" x14ac:dyDescent="0.25">
      <c r="B167" s="3"/>
      <c r="C167" s="74" t="s">
        <v>287</v>
      </c>
      <c r="D167" s="927"/>
      <c r="E167" s="928"/>
      <c r="F167" s="928"/>
      <c r="G167" s="928"/>
      <c r="H167" s="929"/>
      <c r="I167" s="196"/>
    </row>
    <row r="168" spans="2:9" customFormat="1" ht="5.0999999999999996" customHeight="1" x14ac:dyDescent="0.25">
      <c r="B168" s="3"/>
      <c r="C168" s="74"/>
      <c r="D168" s="200"/>
      <c r="E168" s="200"/>
      <c r="F168" s="200"/>
      <c r="G168" s="200"/>
      <c r="H168" s="200"/>
      <c r="I168" s="196"/>
    </row>
    <row r="169" spans="2:9" customFormat="1" ht="18" customHeight="1" x14ac:dyDescent="0.25">
      <c r="B169" s="3"/>
      <c r="C169" s="74" t="s">
        <v>348</v>
      </c>
      <c r="D169" s="927"/>
      <c r="E169" s="928"/>
      <c r="F169" s="928"/>
      <c r="G169" s="928"/>
      <c r="H169" s="929"/>
      <c r="I169" s="196"/>
    </row>
    <row r="170" spans="2:9" customFormat="1" ht="5.0999999999999996" customHeight="1" thickBot="1" x14ac:dyDescent="0.3">
      <c r="B170" s="103"/>
      <c r="C170" s="488"/>
      <c r="D170" s="6"/>
      <c r="E170" s="17"/>
      <c r="F170" s="17"/>
      <c r="G170" s="17"/>
      <c r="H170" s="648"/>
      <c r="I170" s="996"/>
    </row>
    <row r="171" spans="2:9" customFormat="1" ht="18" customHeight="1" thickBot="1" x14ac:dyDescent="0.3">
      <c r="B171" s="1062" t="s">
        <v>325</v>
      </c>
      <c r="C171" s="1060"/>
      <c r="D171" s="1060"/>
      <c r="E171" s="1060"/>
      <c r="F171" s="1060"/>
      <c r="G171" s="1060"/>
      <c r="H171" s="1060"/>
      <c r="I171" s="1061"/>
    </row>
    <row r="172" spans="2:9" customFormat="1" ht="5.0999999999999996" customHeight="1" thickBot="1" x14ac:dyDescent="0.3">
      <c r="B172" s="91" t="s">
        <v>2</v>
      </c>
      <c r="C172" s="484"/>
      <c r="D172" s="484"/>
      <c r="E172" s="484"/>
      <c r="F172" s="484"/>
      <c r="G172" s="484"/>
      <c r="H172" s="484"/>
      <c r="I172" s="92"/>
    </row>
    <row r="173" spans="2:9" customFormat="1" ht="18" customHeight="1" thickBot="1" x14ac:dyDescent="0.3">
      <c r="B173" s="867" t="s">
        <v>326</v>
      </c>
      <c r="C173" s="805"/>
      <c r="D173" s="805"/>
      <c r="E173" s="805"/>
      <c r="F173" s="38"/>
      <c r="G173" s="500">
        <v>0</v>
      </c>
      <c r="H173" s="128" t="str">
        <f>IF(AND(D178="yes", D182="yes"),"x 50%", "x 75%")</f>
        <v>x 75%</v>
      </c>
      <c r="I173" s="407">
        <f>IF(AND(D178="yes",D182="yes"), G173*0.5, G173*0.75)</f>
        <v>0</v>
      </c>
    </row>
    <row r="174" spans="2:9" customFormat="1" ht="18" customHeight="1" thickBot="1" x14ac:dyDescent="0.3">
      <c r="B174" s="867" t="s">
        <v>327</v>
      </c>
      <c r="C174" s="805"/>
      <c r="D174" s="805"/>
      <c r="E174" s="805"/>
      <c r="F174" s="38"/>
      <c r="G174" s="500">
        <v>0</v>
      </c>
      <c r="H174" s="128" t="str">
        <f>IF(AND(D178="yes", D182="yes"),"x 50%", "x 75%")</f>
        <v>x 75%</v>
      </c>
      <c r="I174" s="407">
        <f>IF(AND(D178="yes",D182="yes"), G174*0.5, G174*0.75)</f>
        <v>0</v>
      </c>
    </row>
    <row r="175" spans="2:9" customFormat="1" ht="18" customHeight="1" thickBot="1" x14ac:dyDescent="0.3">
      <c r="B175" s="30"/>
      <c r="I175" s="199" t="s">
        <v>328</v>
      </c>
    </row>
    <row r="176" spans="2:9" customFormat="1" ht="18" customHeight="1" thickBot="1" x14ac:dyDescent="0.3">
      <c r="B176" s="3"/>
      <c r="C176" s="1"/>
      <c r="D176" s="1"/>
      <c r="E176" s="1"/>
      <c r="F176" s="1"/>
      <c r="G176" s="674" t="s">
        <v>329</v>
      </c>
      <c r="H176" s="763"/>
      <c r="I176" s="559">
        <f>IF(D178="yes",MIN(G180,I173,I174),
MIN(I173,I174))</f>
        <v>0</v>
      </c>
    </row>
    <row r="177" spans="2:9" customFormat="1" ht="5.0999999999999996" customHeight="1" x14ac:dyDescent="0.25">
      <c r="B177" s="3"/>
      <c r="C177" s="1"/>
      <c r="D177" s="1"/>
      <c r="E177" s="1"/>
      <c r="F177" s="1"/>
      <c r="G177" s="1"/>
      <c r="H177" s="1"/>
      <c r="I177" s="2"/>
    </row>
    <row r="178" spans="2:9" customFormat="1" ht="18" customHeight="1" x14ac:dyDescent="0.25">
      <c r="B178" s="882" t="s">
        <v>482</v>
      </c>
      <c r="C178" s="883"/>
      <c r="D178" s="501"/>
      <c r="E178" s="1063" t="str">
        <f>IF(D178="yes","ADU income may not exceed 30% of monthly effective income",
"")</f>
        <v/>
      </c>
      <c r="F178" s="1064"/>
      <c r="G178" s="1064"/>
      <c r="H178" s="1064"/>
      <c r="I178" s="1065"/>
    </row>
    <row r="179" spans="2:9" customFormat="1" ht="5.0999999999999996" customHeight="1" x14ac:dyDescent="0.25">
      <c r="B179" s="398">
        <v>44055</v>
      </c>
      <c r="C179" s="485"/>
      <c r="D179" s="483" t="str">
        <f>IF(AND(D178&gt;=B179, D178&lt;=B182), "Yes", "No")</f>
        <v>No</v>
      </c>
      <c r="E179" s="486"/>
      <c r="F179" s="486"/>
      <c r="G179" s="1049"/>
      <c r="H179" s="1049"/>
      <c r="I179" s="482"/>
    </row>
    <row r="180" spans="2:9" customFormat="1" ht="18" customHeight="1" x14ac:dyDescent="0.25">
      <c r="B180" s="1050" t="s">
        <v>562</v>
      </c>
      <c r="C180" s="1051"/>
      <c r="D180" s="502"/>
      <c r="E180" s="1052" t="str">
        <f>IF(D178="yes", "X 30%", "")</f>
        <v/>
      </c>
      <c r="F180" s="1052"/>
      <c r="G180" s="487" t="str">
        <f>IF(D178="yes", D180*0.3, "")</f>
        <v/>
      </c>
      <c r="H180" s="481"/>
      <c r="I180" s="482"/>
    </row>
    <row r="181" spans="2:9" customFormat="1" ht="5.0999999999999996" customHeight="1" x14ac:dyDescent="0.25">
      <c r="B181" s="398"/>
      <c r="C181" s="485"/>
      <c r="D181" s="483"/>
      <c r="E181" s="486"/>
      <c r="F181" s="486"/>
      <c r="G181" s="481"/>
      <c r="H181" s="481"/>
      <c r="I181" s="482"/>
    </row>
    <row r="182" spans="2:9" customFormat="1" ht="18" customHeight="1" x14ac:dyDescent="0.25">
      <c r="B182" s="1057" t="s">
        <v>478</v>
      </c>
      <c r="C182" s="1058"/>
      <c r="D182" s="503"/>
      <c r="E182" s="1047" t="str">
        <f>IF(AND(D178="yes", D182="yes"),"If ADU + 203k, vacancy Factor restricted to 50%", "")</f>
        <v/>
      </c>
      <c r="F182" s="1047"/>
      <c r="G182" s="1047"/>
      <c r="H182" s="1047"/>
      <c r="I182" s="1048"/>
    </row>
    <row r="183" spans="2:9" customFormat="1" ht="5.0999999999999996" customHeight="1" thickBot="1" x14ac:dyDescent="0.3">
      <c r="B183" s="21"/>
      <c r="C183" s="401"/>
      <c r="D183" s="71"/>
      <c r="E183" s="479"/>
      <c r="F183" s="479"/>
      <c r="G183" s="479"/>
      <c r="H183" s="479"/>
      <c r="I183" s="5"/>
    </row>
    <row r="184" spans="2:9" customFormat="1" ht="18" customHeight="1" thickBot="1" x14ac:dyDescent="0.3">
      <c r="B184" s="1059" t="s">
        <v>330</v>
      </c>
      <c r="C184" s="1060"/>
      <c r="D184" s="1060"/>
      <c r="E184" s="1060"/>
      <c r="F184" s="1060"/>
      <c r="G184" s="1060"/>
      <c r="H184" s="1060"/>
      <c r="I184" s="1061"/>
    </row>
    <row r="185" spans="2:9" customFormat="1" ht="5.0999999999999996" customHeight="1" x14ac:dyDescent="0.25">
      <c r="B185" s="30"/>
      <c r="D185" s="82"/>
      <c r="E185" s="139" t="s">
        <v>2</v>
      </c>
      <c r="F185" s="82"/>
      <c r="G185" s="82"/>
      <c r="H185" s="82"/>
      <c r="I185" s="249"/>
    </row>
    <row r="186" spans="2:9" customFormat="1" ht="18" customHeight="1" x14ac:dyDescent="0.25">
      <c r="B186" s="30"/>
      <c r="C186" s="600" t="s">
        <v>491</v>
      </c>
      <c r="D186" s="1013"/>
      <c r="E186" s="146"/>
      <c r="F186" s="190"/>
      <c r="G186" s="829" t="s">
        <v>331</v>
      </c>
      <c r="H186" s="1053"/>
      <c r="I186" s="147"/>
    </row>
    <row r="187" spans="2:9" customFormat="1" ht="5.0999999999999996" customHeight="1" x14ac:dyDescent="0.25">
      <c r="B187" s="161"/>
      <c r="C187" s="36"/>
      <c r="D187" s="139"/>
      <c r="E187" s="139"/>
      <c r="F187" s="139"/>
      <c r="G187" s="139"/>
      <c r="H187" s="1"/>
      <c r="I187" s="2"/>
    </row>
    <row r="188" spans="2:9" customFormat="1" ht="18" customHeight="1" x14ac:dyDescent="0.25">
      <c r="B188" s="79"/>
      <c r="C188" s="657" t="s">
        <v>332</v>
      </c>
      <c r="D188" s="813"/>
      <c r="E188" s="408">
        <v>0</v>
      </c>
      <c r="F188" s="1054" t="s">
        <v>234</v>
      </c>
      <c r="G188" s="1055"/>
      <c r="H188" s="1056"/>
      <c r="I188" s="410">
        <v>0</v>
      </c>
    </row>
    <row r="189" spans="2:9" customFormat="1" ht="18" customHeight="1" x14ac:dyDescent="0.25">
      <c r="B189" s="79"/>
      <c r="C189" s="657" t="s">
        <v>333</v>
      </c>
      <c r="D189" s="813"/>
      <c r="E189" s="408">
        <v>0</v>
      </c>
      <c r="F189" s="14"/>
      <c r="G189" s="1"/>
      <c r="H189" s="1"/>
      <c r="I189" s="410">
        <v>0</v>
      </c>
    </row>
    <row r="190" spans="2:9" customFormat="1" ht="5.0999999999999996" customHeight="1" thickBot="1" x14ac:dyDescent="0.3">
      <c r="B190" s="30"/>
      <c r="I190" s="24"/>
    </row>
    <row r="191" spans="2:9" customFormat="1" ht="18" customHeight="1" thickBot="1" x14ac:dyDescent="0.3">
      <c r="B191" s="30"/>
      <c r="C191" s="829" t="s">
        <v>344</v>
      </c>
      <c r="D191" s="829"/>
      <c r="E191" s="409">
        <f>SUM(E188:E189)</f>
        <v>0</v>
      </c>
      <c r="G191" s="829" t="s">
        <v>344</v>
      </c>
      <c r="H191" s="829"/>
      <c r="I191" s="409">
        <f>SUM(I188:I189)</f>
        <v>0</v>
      </c>
    </row>
    <row r="192" spans="2:9" customFormat="1" ht="5.0999999999999996" customHeight="1" thickBot="1" x14ac:dyDescent="0.3">
      <c r="B192" s="30"/>
      <c r="I192" s="24"/>
    </row>
    <row r="193" spans="2:9" customFormat="1" ht="18" customHeight="1" thickBot="1" x14ac:dyDescent="0.3">
      <c r="B193" s="1038" t="s">
        <v>345</v>
      </c>
      <c r="C193" s="829"/>
      <c r="D193" s="829"/>
      <c r="E193" s="409">
        <f>SUM(E191/12)</f>
        <v>0</v>
      </c>
      <c r="F193" s="829" t="s">
        <v>345</v>
      </c>
      <c r="G193" s="829"/>
      <c r="H193" s="829"/>
      <c r="I193" s="409">
        <f>SUM(I191/12)</f>
        <v>0</v>
      </c>
    </row>
    <row r="194" spans="2:9" customFormat="1" ht="5.0999999999999996" customHeight="1" thickBot="1" x14ac:dyDescent="0.3">
      <c r="B194" s="30"/>
      <c r="I194" s="24"/>
    </row>
    <row r="195" spans="2:9" customFormat="1" ht="18" customHeight="1" thickBot="1" x14ac:dyDescent="0.3">
      <c r="B195" s="30"/>
      <c r="C195" t="s">
        <v>2</v>
      </c>
      <c r="E195" s="405" t="str">
        <f>IF(AND(E193&lt;I193, E193&gt;I193), "Yes", "No")</f>
        <v>No</v>
      </c>
      <c r="G195" s="994" t="s">
        <v>203</v>
      </c>
      <c r="H195" s="994"/>
      <c r="I195" s="409">
        <f>SUM(E191+I191)/24</f>
        <v>0</v>
      </c>
    </row>
    <row r="196" spans="2:9" customFormat="1" ht="5.0999999999999996" customHeight="1" x14ac:dyDescent="0.25">
      <c r="B196" s="30"/>
      <c r="G196" s="194"/>
      <c r="H196" s="194"/>
      <c r="I196" s="265"/>
    </row>
    <row r="197" spans="2:9" customFormat="1" ht="18" customHeight="1" x14ac:dyDescent="0.25">
      <c r="B197" s="30"/>
      <c r="C197" s="829" t="s">
        <v>495</v>
      </c>
      <c r="D197" s="829"/>
      <c r="E197" s="829"/>
      <c r="F197" s="829"/>
      <c r="G197" s="829"/>
      <c r="H197" s="829"/>
      <c r="I197" s="244"/>
    </row>
    <row r="198" spans="2:9" customFormat="1" ht="5.0999999999999996" customHeight="1" thickBot="1" x14ac:dyDescent="0.3">
      <c r="B198" s="30"/>
      <c r="I198" s="266"/>
    </row>
    <row r="199" spans="2:9" customFormat="1" ht="18" customHeight="1" thickBot="1" x14ac:dyDescent="0.3">
      <c r="B199" s="30"/>
      <c r="G199" s="829" t="s">
        <v>346</v>
      </c>
      <c r="H199" s="1042"/>
      <c r="I199" s="409" t="e">
        <f>(I195*24)/I197</f>
        <v>#DIV/0!</v>
      </c>
    </row>
    <row r="200" spans="2:9" customFormat="1" ht="5.0999999999999996" customHeight="1" thickBot="1" x14ac:dyDescent="0.3">
      <c r="B200" s="30"/>
      <c r="I200" s="267"/>
    </row>
    <row r="201" spans="2:9" customFormat="1" ht="18" customHeight="1" thickBot="1" x14ac:dyDescent="0.3">
      <c r="B201" s="30"/>
      <c r="E201" s="1043" t="s">
        <v>347</v>
      </c>
      <c r="F201" s="1043"/>
      <c r="G201" s="1043"/>
      <c r="H201" s="1044"/>
      <c r="I201" s="406" t="b">
        <f>IF(I193&lt;E193,I193)</f>
        <v>0</v>
      </c>
    </row>
    <row r="202" spans="2:9" customFormat="1" ht="5.0999999999999996" customHeight="1" thickBot="1" x14ac:dyDescent="0.3">
      <c r="B202" s="30"/>
      <c r="I202" s="24"/>
    </row>
    <row r="203" spans="2:9" customFormat="1" ht="18" customHeight="1" thickBot="1" x14ac:dyDescent="0.3">
      <c r="B203" s="30"/>
      <c r="G203" s="1045" t="s">
        <v>490</v>
      </c>
      <c r="H203" s="1045"/>
      <c r="I203" s="493" t="e">
        <f xml:space="preserve"> IF(D205="yes", MIN(I199, G207, I201, I193),
IF(AND(I197&lt;24, OR(D205="no", D205="")), MIN(I199, I201, I193),
MIN(I195, I201, I193)))</f>
        <v>#DIV/0!</v>
      </c>
    </row>
    <row r="204" spans="2:9" customFormat="1" ht="5.0999999999999996" customHeight="1" x14ac:dyDescent="0.25">
      <c r="B204" s="30"/>
      <c r="I204" s="24"/>
    </row>
    <row r="205" spans="2:9" customFormat="1" ht="18" customHeight="1" x14ac:dyDescent="0.25">
      <c r="B205" s="882" t="s">
        <v>482</v>
      </c>
      <c r="C205" s="883"/>
      <c r="D205" s="501"/>
      <c r="E205" s="1046" t="str">
        <f>IF(D205="yes", "ADU income may not exceed 30% of monthly effective income", "")</f>
        <v/>
      </c>
      <c r="F205" s="1047"/>
      <c r="G205" s="1047"/>
      <c r="H205" s="1047"/>
      <c r="I205" s="1048"/>
    </row>
    <row r="206" spans="2:9" customFormat="1" ht="5.0999999999999996" customHeight="1" x14ac:dyDescent="0.25">
      <c r="B206" s="398">
        <v>44055</v>
      </c>
      <c r="C206" s="485"/>
      <c r="D206" s="483"/>
      <c r="E206" s="486"/>
      <c r="F206" s="486"/>
      <c r="G206" s="1049"/>
      <c r="H206" s="1049"/>
      <c r="I206" s="482"/>
    </row>
    <row r="207" spans="2:9" customFormat="1" ht="18" customHeight="1" x14ac:dyDescent="0.25">
      <c r="B207" s="1050" t="s">
        <v>562</v>
      </c>
      <c r="C207" s="1051"/>
      <c r="D207" s="502"/>
      <c r="E207" s="1052" t="s">
        <v>489</v>
      </c>
      <c r="F207" s="1052"/>
      <c r="G207" s="487">
        <f>D207*0.3</f>
        <v>0</v>
      </c>
      <c r="H207" s="481"/>
      <c r="I207" s="482"/>
    </row>
    <row r="208" spans="2:9" customFormat="1" ht="5.0999999999999996" customHeight="1" x14ac:dyDescent="0.25">
      <c r="B208" s="398"/>
      <c r="C208" s="485"/>
      <c r="D208" s="483"/>
      <c r="E208" s="486"/>
      <c r="F208" s="486"/>
      <c r="G208" s="481"/>
      <c r="H208" s="481"/>
      <c r="I208" s="482"/>
    </row>
    <row r="209" spans="2:9" customFormat="1" ht="5.0999999999999996" customHeight="1" thickBot="1" x14ac:dyDescent="0.3">
      <c r="B209" s="21"/>
      <c r="C209" s="401"/>
      <c r="D209" s="71"/>
      <c r="E209" s="479"/>
      <c r="F209" s="479"/>
      <c r="G209" s="479"/>
      <c r="H209" s="479"/>
      <c r="I209" s="5"/>
    </row>
    <row r="210" spans="2:9" customFormat="1" ht="18" customHeight="1" thickBot="1" x14ac:dyDescent="0.3">
      <c r="B210" s="1039" t="s">
        <v>98</v>
      </c>
      <c r="C210" s="1040"/>
      <c r="D210" s="1040"/>
      <c r="E210" s="1040"/>
      <c r="F210" s="1040"/>
      <c r="G210" s="1040"/>
      <c r="H210" s="1040"/>
      <c r="I210" s="1041"/>
    </row>
    <row r="211" spans="2:9" customFormat="1" ht="18" customHeight="1" x14ac:dyDescent="0.25">
      <c r="B211" s="918"/>
      <c r="C211" s="919"/>
      <c r="D211" s="919"/>
      <c r="E211" s="919"/>
      <c r="F211" s="919"/>
      <c r="G211" s="919"/>
      <c r="H211" s="919"/>
      <c r="I211" s="920"/>
    </row>
    <row r="212" spans="2:9" customFormat="1" ht="18" customHeight="1" x14ac:dyDescent="0.25">
      <c r="B212" s="921"/>
      <c r="C212" s="922"/>
      <c r="D212" s="922"/>
      <c r="E212" s="922"/>
      <c r="F212" s="922"/>
      <c r="G212" s="922"/>
      <c r="H212" s="922"/>
      <c r="I212" s="923"/>
    </row>
    <row r="213" spans="2:9" customFormat="1" ht="18" customHeight="1" x14ac:dyDescent="0.25">
      <c r="B213" s="921"/>
      <c r="C213" s="922"/>
      <c r="D213" s="922"/>
      <c r="E213" s="922"/>
      <c r="F213" s="922"/>
      <c r="G213" s="922"/>
      <c r="H213" s="922"/>
      <c r="I213" s="923"/>
    </row>
    <row r="214" spans="2:9" customFormat="1" ht="18" customHeight="1" thickBot="1" x14ac:dyDescent="0.3">
      <c r="B214" s="924"/>
      <c r="C214" s="925"/>
      <c r="D214" s="925"/>
      <c r="E214" s="925"/>
      <c r="F214" s="925"/>
      <c r="G214" s="925"/>
      <c r="H214" s="925"/>
      <c r="I214" s="926"/>
    </row>
    <row r="215" spans="2:9" customFormat="1" ht="5.0999999999999996" customHeight="1" thickBot="1" x14ac:dyDescent="0.3"/>
    <row r="216" spans="2:9" customFormat="1" ht="18" customHeight="1" x14ac:dyDescent="0.25">
      <c r="B216" s="605" t="s">
        <v>497</v>
      </c>
      <c r="C216" s="606"/>
      <c r="D216" s="606"/>
      <c r="E216" s="606"/>
      <c r="F216" s="606"/>
      <c r="G216" s="606"/>
      <c r="H216" s="606"/>
      <c r="I216" s="607"/>
    </row>
    <row r="217" spans="2:9" customFormat="1" ht="18" customHeight="1" x14ac:dyDescent="0.25">
      <c r="B217" s="608"/>
      <c r="C217" s="609"/>
      <c r="D217" s="609"/>
      <c r="E217" s="609"/>
      <c r="F217" s="609"/>
      <c r="G217" s="609"/>
      <c r="H217" s="609"/>
      <c r="I217" s="610"/>
    </row>
    <row r="218" spans="2:9" customFormat="1" ht="18" customHeight="1" thickBot="1" x14ac:dyDescent="0.3">
      <c r="B218" s="611"/>
      <c r="C218" s="612"/>
      <c r="D218" s="612"/>
      <c r="E218" s="612"/>
      <c r="F218" s="612"/>
      <c r="G218" s="612"/>
      <c r="H218" s="612"/>
      <c r="I218" s="613"/>
    </row>
    <row r="219" spans="2:9" customFormat="1" ht="18" customHeight="1" x14ac:dyDescent="0.25">
      <c r="B219" s="169"/>
      <c r="C219" s="170"/>
      <c r="D219" s="170"/>
      <c r="E219" s="170"/>
      <c r="F219" s="170"/>
      <c r="G219" s="170"/>
      <c r="H219" s="170"/>
      <c r="I219" s="171"/>
    </row>
    <row r="220" spans="2:9" customFormat="1" ht="18" customHeight="1" x14ac:dyDescent="0.25">
      <c r="B220" s="3"/>
      <c r="C220" s="74" t="s">
        <v>287</v>
      </c>
      <c r="D220" s="927"/>
      <c r="E220" s="928"/>
      <c r="F220" s="928"/>
      <c r="G220" s="928"/>
      <c r="H220" s="929"/>
      <c r="I220" s="196"/>
    </row>
    <row r="221" spans="2:9" customFormat="1" ht="5.0999999999999996" customHeight="1" x14ac:dyDescent="0.25">
      <c r="B221" s="3"/>
      <c r="C221" s="74"/>
      <c r="D221" s="200"/>
      <c r="E221" s="200"/>
      <c r="F221" s="200"/>
      <c r="G221" s="200"/>
      <c r="H221" s="200"/>
      <c r="I221" s="196"/>
    </row>
    <row r="222" spans="2:9" customFormat="1" ht="18" customHeight="1" x14ac:dyDescent="0.25">
      <c r="B222" s="3"/>
      <c r="C222" s="74" t="s">
        <v>348</v>
      </c>
      <c r="D222" s="927"/>
      <c r="E222" s="928"/>
      <c r="F222" s="928"/>
      <c r="G222" s="928"/>
      <c r="H222" s="929"/>
      <c r="I222" s="196"/>
    </row>
    <row r="223" spans="2:9" customFormat="1" ht="5.0999999999999996" customHeight="1" thickBot="1" x14ac:dyDescent="0.3">
      <c r="B223" s="103"/>
      <c r="C223" s="488"/>
      <c r="D223" s="6"/>
      <c r="E223" s="17"/>
      <c r="F223" s="17"/>
      <c r="G223" s="17"/>
      <c r="H223" s="648"/>
      <c r="I223" s="996"/>
    </row>
    <row r="224" spans="2:9" customFormat="1" ht="18" customHeight="1" thickBot="1" x14ac:dyDescent="0.3">
      <c r="B224" s="1062" t="s">
        <v>325</v>
      </c>
      <c r="C224" s="1060"/>
      <c r="D224" s="1060"/>
      <c r="E224" s="1060"/>
      <c r="F224" s="1060"/>
      <c r="G224" s="1060"/>
      <c r="H224" s="1060"/>
      <c r="I224" s="1061"/>
    </row>
    <row r="225" spans="2:9" customFormat="1" ht="5.0999999999999996" customHeight="1" thickBot="1" x14ac:dyDescent="0.3">
      <c r="B225" s="91" t="s">
        <v>2</v>
      </c>
      <c r="C225" s="484"/>
      <c r="D225" s="484"/>
      <c r="E225" s="484"/>
      <c r="F225" s="484"/>
      <c r="G225" s="484"/>
      <c r="H225" s="484"/>
      <c r="I225" s="92"/>
    </row>
    <row r="226" spans="2:9" customFormat="1" ht="18" customHeight="1" thickBot="1" x14ac:dyDescent="0.3">
      <c r="B226" s="867" t="s">
        <v>326</v>
      </c>
      <c r="C226" s="805"/>
      <c r="D226" s="805"/>
      <c r="E226" s="805"/>
      <c r="F226" s="38"/>
      <c r="G226" s="500">
        <v>0</v>
      </c>
      <c r="H226" s="128" t="str">
        <f>IF(AND(D231="yes", D235="yes"),"x 50%", "x 75%")</f>
        <v>x 75%</v>
      </c>
      <c r="I226" s="407">
        <f>IF(AND(D231="yes",D235="yes"), G226*0.5, G226*0.75)</f>
        <v>0</v>
      </c>
    </row>
    <row r="227" spans="2:9" customFormat="1" ht="18" customHeight="1" thickBot="1" x14ac:dyDescent="0.3">
      <c r="B227" s="867" t="s">
        <v>327</v>
      </c>
      <c r="C227" s="805"/>
      <c r="D227" s="805"/>
      <c r="E227" s="805"/>
      <c r="F227" s="38"/>
      <c r="G227" s="500">
        <v>0</v>
      </c>
      <c r="H227" s="128" t="str">
        <f>IF(AND(D231="yes", D235="yes"),"x 50%", "x 75%")</f>
        <v>x 75%</v>
      </c>
      <c r="I227" s="407">
        <f>IF(AND(D231="yes",D235="yes"), G227*0.5, G227*0.75)</f>
        <v>0</v>
      </c>
    </row>
    <row r="228" spans="2:9" customFormat="1" ht="18" customHeight="1" thickBot="1" x14ac:dyDescent="0.3">
      <c r="B228" s="30"/>
      <c r="I228" s="199" t="s">
        <v>328</v>
      </c>
    </row>
    <row r="229" spans="2:9" customFormat="1" ht="18" customHeight="1" thickBot="1" x14ac:dyDescent="0.3">
      <c r="B229" s="3"/>
      <c r="C229" s="1"/>
      <c r="D229" s="1"/>
      <c r="E229" s="1"/>
      <c r="F229" s="1"/>
      <c r="G229" s="674" t="s">
        <v>329</v>
      </c>
      <c r="H229" s="763"/>
      <c r="I229" s="559">
        <f>IF(D231="yes",MIN(G233,I226,I227),
MIN(I226,I227))</f>
        <v>0</v>
      </c>
    </row>
    <row r="230" spans="2:9" customFormat="1" ht="5.0999999999999996" customHeight="1" x14ac:dyDescent="0.25">
      <c r="B230" s="3"/>
      <c r="C230" s="1"/>
      <c r="D230" s="1"/>
      <c r="E230" s="1"/>
      <c r="F230" s="1"/>
      <c r="G230" s="1"/>
      <c r="H230" s="1"/>
      <c r="I230" s="2"/>
    </row>
    <row r="231" spans="2:9" customFormat="1" ht="18" customHeight="1" x14ac:dyDescent="0.25">
      <c r="B231" s="882" t="s">
        <v>482</v>
      </c>
      <c r="C231" s="883"/>
      <c r="D231" s="501"/>
      <c r="E231" s="1063" t="str">
        <f>IF(D231="yes", "ADU income may not exceed 30% of monthly effective income",
"")</f>
        <v/>
      </c>
      <c r="F231" s="1064"/>
      <c r="G231" s="1064"/>
      <c r="H231" s="1064"/>
      <c r="I231" s="1065"/>
    </row>
    <row r="232" spans="2:9" customFormat="1" ht="5.0999999999999996" customHeight="1" x14ac:dyDescent="0.25">
      <c r="B232" s="398">
        <v>44055</v>
      </c>
      <c r="C232" s="485"/>
      <c r="D232" s="483" t="str">
        <f>IF(AND(D231&gt;=B232, D231&lt;=B235), "Yes", "No")</f>
        <v>No</v>
      </c>
      <c r="E232" s="486"/>
      <c r="F232" s="486"/>
      <c r="G232" s="1049"/>
      <c r="H232" s="1049"/>
      <c r="I232" s="482"/>
    </row>
    <row r="233" spans="2:9" customFormat="1" ht="18" customHeight="1" x14ac:dyDescent="0.25">
      <c r="B233" s="1050" t="s">
        <v>562</v>
      </c>
      <c r="C233" s="1051"/>
      <c r="D233" s="502"/>
      <c r="E233" s="1052" t="str">
        <f>IF(D231="yes", "X 30%", "")</f>
        <v/>
      </c>
      <c r="F233" s="1052"/>
      <c r="G233" s="487" t="str">
        <f>IF(D231="yes", D233*0.3, "")</f>
        <v/>
      </c>
      <c r="H233" s="481"/>
      <c r="I233" s="482"/>
    </row>
    <row r="234" spans="2:9" customFormat="1" ht="5.0999999999999996" customHeight="1" x14ac:dyDescent="0.25">
      <c r="B234" s="398"/>
      <c r="C234" s="485"/>
      <c r="D234" s="483"/>
      <c r="E234" s="486"/>
      <c r="F234" s="486"/>
      <c r="G234" s="481"/>
      <c r="H234" s="481"/>
      <c r="I234" s="482"/>
    </row>
    <row r="235" spans="2:9" customFormat="1" ht="18" customHeight="1" x14ac:dyDescent="0.25">
      <c r="B235" s="1057" t="s">
        <v>478</v>
      </c>
      <c r="C235" s="1058"/>
      <c r="D235" s="503"/>
      <c r="E235" s="1047" t="str">
        <f>IF(AND(D231="yes", D235="yes"),"If ADU + 203k, vacancy Factor restricted to 50%", "")</f>
        <v/>
      </c>
      <c r="F235" s="1047"/>
      <c r="G235" s="1047"/>
      <c r="H235" s="1047"/>
      <c r="I235" s="1048"/>
    </row>
    <row r="236" spans="2:9" customFormat="1" ht="5.0999999999999996" customHeight="1" thickBot="1" x14ac:dyDescent="0.3">
      <c r="B236" s="21"/>
      <c r="C236" s="401"/>
      <c r="D236" s="71"/>
      <c r="E236" s="479"/>
      <c r="F236" s="479"/>
      <c r="G236" s="479"/>
      <c r="H236" s="479"/>
      <c r="I236" s="5"/>
    </row>
    <row r="237" spans="2:9" customFormat="1" ht="18" customHeight="1" thickBot="1" x14ac:dyDescent="0.3">
      <c r="B237" s="1059" t="s">
        <v>330</v>
      </c>
      <c r="C237" s="1060"/>
      <c r="D237" s="1060"/>
      <c r="E237" s="1060"/>
      <c r="F237" s="1060"/>
      <c r="G237" s="1060"/>
      <c r="H237" s="1060"/>
      <c r="I237" s="1061"/>
    </row>
    <row r="238" spans="2:9" customFormat="1" ht="5.0999999999999996" customHeight="1" x14ac:dyDescent="0.25">
      <c r="B238" s="30"/>
      <c r="D238" s="82"/>
      <c r="E238" s="139" t="s">
        <v>2</v>
      </c>
      <c r="F238" s="82"/>
      <c r="G238" s="82"/>
      <c r="H238" s="82"/>
      <c r="I238" s="249"/>
    </row>
    <row r="239" spans="2:9" customFormat="1" ht="18" customHeight="1" x14ac:dyDescent="0.25">
      <c r="B239" s="30"/>
      <c r="C239" s="600" t="s">
        <v>491</v>
      </c>
      <c r="D239" s="1013"/>
      <c r="E239" s="146"/>
      <c r="F239" s="190"/>
      <c r="G239" s="829" t="s">
        <v>331</v>
      </c>
      <c r="H239" s="1053"/>
      <c r="I239" s="147"/>
    </row>
    <row r="240" spans="2:9" customFormat="1" ht="5.0999999999999996" customHeight="1" x14ac:dyDescent="0.25">
      <c r="B240" s="161"/>
      <c r="C240" s="36"/>
      <c r="D240" s="139"/>
      <c r="E240" s="139"/>
      <c r="F240" s="139"/>
      <c r="G240" s="139"/>
      <c r="H240" s="1"/>
      <c r="I240" s="2"/>
    </row>
    <row r="241" spans="2:9" customFormat="1" ht="18" customHeight="1" x14ac:dyDescent="0.25">
      <c r="B241" s="79"/>
      <c r="C241" s="657" t="s">
        <v>332</v>
      </c>
      <c r="D241" s="813"/>
      <c r="E241" s="408">
        <v>0</v>
      </c>
      <c r="F241" s="1054" t="s">
        <v>234</v>
      </c>
      <c r="G241" s="1055"/>
      <c r="H241" s="1056"/>
      <c r="I241" s="410">
        <v>0</v>
      </c>
    </row>
    <row r="242" spans="2:9" customFormat="1" ht="18" customHeight="1" x14ac:dyDescent="0.25">
      <c r="B242" s="79"/>
      <c r="C242" s="657" t="s">
        <v>333</v>
      </c>
      <c r="D242" s="813"/>
      <c r="E242" s="408">
        <v>0</v>
      </c>
      <c r="F242" s="14"/>
      <c r="G242" s="1"/>
      <c r="H242" s="1"/>
      <c r="I242" s="410">
        <v>0</v>
      </c>
    </row>
    <row r="243" spans="2:9" customFormat="1" ht="5.0999999999999996" customHeight="1" thickBot="1" x14ac:dyDescent="0.3">
      <c r="B243" s="30"/>
      <c r="I243" s="24"/>
    </row>
    <row r="244" spans="2:9" customFormat="1" ht="18" customHeight="1" thickBot="1" x14ac:dyDescent="0.3">
      <c r="B244" s="30"/>
      <c r="C244" s="829" t="s">
        <v>344</v>
      </c>
      <c r="D244" s="829"/>
      <c r="E244" s="409">
        <f>SUM(E241:E242)</f>
        <v>0</v>
      </c>
      <c r="G244" s="829" t="s">
        <v>344</v>
      </c>
      <c r="H244" s="829"/>
      <c r="I244" s="409">
        <f>SUM(I241:I242)</f>
        <v>0</v>
      </c>
    </row>
    <row r="245" spans="2:9" customFormat="1" ht="5.0999999999999996" customHeight="1" thickBot="1" x14ac:dyDescent="0.3">
      <c r="B245" s="30"/>
      <c r="I245" s="24"/>
    </row>
    <row r="246" spans="2:9" customFormat="1" ht="18" customHeight="1" thickBot="1" x14ac:dyDescent="0.3">
      <c r="B246" s="1038" t="s">
        <v>345</v>
      </c>
      <c r="C246" s="829"/>
      <c r="D246" s="829"/>
      <c r="E246" s="409">
        <f>SUM(E244/12)</f>
        <v>0</v>
      </c>
      <c r="F246" s="829" t="s">
        <v>345</v>
      </c>
      <c r="G246" s="829"/>
      <c r="H246" s="829"/>
      <c r="I246" s="409">
        <f>SUM(I244/12)</f>
        <v>0</v>
      </c>
    </row>
    <row r="247" spans="2:9" customFormat="1" ht="5.0999999999999996" customHeight="1" thickBot="1" x14ac:dyDescent="0.3">
      <c r="B247" s="30"/>
      <c r="I247" s="24"/>
    </row>
    <row r="248" spans="2:9" customFormat="1" ht="18" customHeight="1" thickBot="1" x14ac:dyDescent="0.3">
      <c r="B248" s="30"/>
      <c r="C248" t="s">
        <v>2</v>
      </c>
      <c r="E248" s="405" t="str">
        <f>IF(AND(E246&lt;I246, E246&gt;I246), "Yes", "No")</f>
        <v>No</v>
      </c>
      <c r="G248" s="994" t="s">
        <v>203</v>
      </c>
      <c r="H248" s="994"/>
      <c r="I248" s="409">
        <f>SUM(E244+I244)/24</f>
        <v>0</v>
      </c>
    </row>
    <row r="249" spans="2:9" customFormat="1" ht="5.0999999999999996" customHeight="1" x14ac:dyDescent="0.25">
      <c r="B249" s="30"/>
      <c r="G249" s="194"/>
      <c r="H249" s="194"/>
      <c r="I249" s="265"/>
    </row>
    <row r="250" spans="2:9" customFormat="1" ht="18" customHeight="1" x14ac:dyDescent="0.25">
      <c r="B250" s="30"/>
      <c r="C250" s="829" t="s">
        <v>495</v>
      </c>
      <c r="D250" s="829"/>
      <c r="E250" s="829"/>
      <c r="F250" s="829"/>
      <c r="G250" s="829"/>
      <c r="H250" s="829"/>
      <c r="I250" s="244"/>
    </row>
    <row r="251" spans="2:9" customFormat="1" ht="5.0999999999999996" customHeight="1" thickBot="1" x14ac:dyDescent="0.3">
      <c r="B251" s="30"/>
      <c r="I251" s="266"/>
    </row>
    <row r="252" spans="2:9" customFormat="1" ht="18" customHeight="1" thickBot="1" x14ac:dyDescent="0.3">
      <c r="B252" s="30"/>
      <c r="G252" s="829" t="s">
        <v>346</v>
      </c>
      <c r="H252" s="1042"/>
      <c r="I252" s="409" t="e">
        <f>(I248*24)/I250</f>
        <v>#DIV/0!</v>
      </c>
    </row>
    <row r="253" spans="2:9" customFormat="1" ht="5.0999999999999996" customHeight="1" thickBot="1" x14ac:dyDescent="0.3">
      <c r="B253" s="30"/>
      <c r="I253" s="267"/>
    </row>
    <row r="254" spans="2:9" customFormat="1" ht="18" customHeight="1" thickBot="1" x14ac:dyDescent="0.3">
      <c r="B254" s="30"/>
      <c r="E254" s="1043" t="s">
        <v>347</v>
      </c>
      <c r="F254" s="1043"/>
      <c r="G254" s="1043"/>
      <c r="H254" s="1044"/>
      <c r="I254" s="406" t="b">
        <f>IF(I246&lt;E246,I246)</f>
        <v>0</v>
      </c>
    </row>
    <row r="255" spans="2:9" customFormat="1" ht="5.0999999999999996" customHeight="1" thickBot="1" x14ac:dyDescent="0.3">
      <c r="B255" s="30"/>
      <c r="I255" s="24"/>
    </row>
    <row r="256" spans="2:9" customFormat="1" ht="18" customHeight="1" thickBot="1" x14ac:dyDescent="0.3">
      <c r="B256" s="30"/>
      <c r="G256" s="1045" t="s">
        <v>490</v>
      </c>
      <c r="H256" s="1045"/>
      <c r="I256" s="493" t="e">
        <f xml:space="preserve"> IF(D258="yes", MIN(I252, G260, I254, I246),
IF(AND(I250&lt;24, OR(D258="no", D258="")), MIN(I252, I254, I246),
MIN(I248, I254, I246)))</f>
        <v>#DIV/0!</v>
      </c>
    </row>
    <row r="257" spans="2:9" customFormat="1" ht="5.0999999999999996" customHeight="1" x14ac:dyDescent="0.25">
      <c r="B257" s="30"/>
      <c r="I257" s="24"/>
    </row>
    <row r="258" spans="2:9" customFormat="1" ht="18" customHeight="1" x14ac:dyDescent="0.25">
      <c r="B258" s="882" t="s">
        <v>482</v>
      </c>
      <c r="C258" s="883"/>
      <c r="D258" s="501"/>
      <c r="E258" s="1046" t="str">
        <f>IF(D258="yes", "ADU income may not exceed 30% of monthly effective income", "")</f>
        <v/>
      </c>
      <c r="F258" s="1047"/>
      <c r="G258" s="1047"/>
      <c r="H258" s="1047"/>
      <c r="I258" s="1048"/>
    </row>
    <row r="259" spans="2:9" customFormat="1" ht="5.0999999999999996" customHeight="1" x14ac:dyDescent="0.25">
      <c r="B259" s="398">
        <v>44055</v>
      </c>
      <c r="C259" s="485"/>
      <c r="D259" s="483"/>
      <c r="E259" s="486"/>
      <c r="F259" s="486"/>
      <c r="G259" s="1049"/>
      <c r="H259" s="1049"/>
      <c r="I259" s="482"/>
    </row>
    <row r="260" spans="2:9" customFormat="1" ht="18" customHeight="1" x14ac:dyDescent="0.25">
      <c r="B260" s="1050" t="s">
        <v>562</v>
      </c>
      <c r="C260" s="1051"/>
      <c r="D260" s="502"/>
      <c r="E260" s="1052" t="s">
        <v>489</v>
      </c>
      <c r="F260" s="1052"/>
      <c r="G260" s="487">
        <f>D260*0.3</f>
        <v>0</v>
      </c>
      <c r="H260" s="481"/>
      <c r="I260" s="482"/>
    </row>
    <row r="261" spans="2:9" customFormat="1" ht="5.0999999999999996" customHeight="1" x14ac:dyDescent="0.25">
      <c r="B261" s="398"/>
      <c r="C261" s="485"/>
      <c r="D261" s="483"/>
      <c r="E261" s="486"/>
      <c r="F261" s="486"/>
      <c r="G261" s="481"/>
      <c r="H261" s="481"/>
      <c r="I261" s="482"/>
    </row>
    <row r="262" spans="2:9" customFormat="1" ht="5.0999999999999996" customHeight="1" thickBot="1" x14ac:dyDescent="0.3">
      <c r="B262" s="21"/>
      <c r="C262" s="401"/>
      <c r="D262" s="71"/>
      <c r="E262" s="479"/>
      <c r="F262" s="479"/>
      <c r="G262" s="479"/>
      <c r="H262" s="479"/>
      <c r="I262" s="5"/>
    </row>
    <row r="263" spans="2:9" customFormat="1" ht="18" customHeight="1" thickBot="1" x14ac:dyDescent="0.3">
      <c r="B263" s="1039" t="s">
        <v>98</v>
      </c>
      <c r="C263" s="1040"/>
      <c r="D263" s="1040"/>
      <c r="E263" s="1040"/>
      <c r="F263" s="1040"/>
      <c r="G263" s="1040"/>
      <c r="H263" s="1040"/>
      <c r="I263" s="1041"/>
    </row>
    <row r="264" spans="2:9" customFormat="1" ht="18" customHeight="1" x14ac:dyDescent="0.25">
      <c r="B264" s="918"/>
      <c r="C264" s="919"/>
      <c r="D264" s="919"/>
      <c r="E264" s="919"/>
      <c r="F264" s="919"/>
      <c r="G264" s="919"/>
      <c r="H264" s="919"/>
      <c r="I264" s="920"/>
    </row>
    <row r="265" spans="2:9" customFormat="1" ht="18" customHeight="1" x14ac:dyDescent="0.25">
      <c r="B265" s="921"/>
      <c r="C265" s="922"/>
      <c r="D265" s="922"/>
      <c r="E265" s="922"/>
      <c r="F265" s="922"/>
      <c r="G265" s="922"/>
      <c r="H265" s="922"/>
      <c r="I265" s="923"/>
    </row>
    <row r="266" spans="2:9" customFormat="1" ht="18" customHeight="1" x14ac:dyDescent="0.25">
      <c r="B266" s="921"/>
      <c r="C266" s="922"/>
      <c r="D266" s="922"/>
      <c r="E266" s="922"/>
      <c r="F266" s="922"/>
      <c r="G266" s="922"/>
      <c r="H266" s="922"/>
      <c r="I266" s="923"/>
    </row>
    <row r="267" spans="2:9" customFormat="1" ht="18" customHeight="1" thickBot="1" x14ac:dyDescent="0.3">
      <c r="B267" s="924"/>
      <c r="C267" s="925"/>
      <c r="D267" s="925"/>
      <c r="E267" s="925"/>
      <c r="F267" s="925"/>
      <c r="G267" s="925"/>
      <c r="H267" s="925"/>
      <c r="I267" s="926"/>
    </row>
    <row r="268" spans="2:9" customFormat="1" ht="18" customHeight="1" x14ac:dyDescent="0.25"/>
    <row r="269" spans="2:9" customFormat="1" ht="18" customHeight="1" x14ac:dyDescent="0.25"/>
    <row r="270" spans="2:9" customFormat="1" ht="18" customHeight="1" x14ac:dyDescent="0.25"/>
    <row r="271" spans="2:9" customFormat="1" ht="18" customHeight="1" x14ac:dyDescent="0.25"/>
    <row r="272" spans="2:9" customFormat="1" ht="18" customHeight="1" x14ac:dyDescent="0.25"/>
    <row r="273" customFormat="1" ht="18" customHeight="1" x14ac:dyDescent="0.25"/>
    <row r="274" customFormat="1" ht="18" customHeight="1" x14ac:dyDescent="0.25"/>
    <row r="275" customFormat="1" ht="18" customHeight="1" x14ac:dyDescent="0.25"/>
    <row r="276" customFormat="1" ht="18" customHeight="1" x14ac:dyDescent="0.25"/>
    <row r="277" customFormat="1" ht="18" customHeight="1" x14ac:dyDescent="0.25"/>
    <row r="278" customFormat="1" ht="18" customHeight="1" x14ac:dyDescent="0.25"/>
    <row r="279" customFormat="1" ht="18" customHeight="1" x14ac:dyDescent="0.25"/>
    <row r="280" customFormat="1" ht="18" customHeight="1" x14ac:dyDescent="0.25"/>
    <row r="281" customFormat="1" ht="18" customHeight="1" x14ac:dyDescent="0.25"/>
    <row r="282" customFormat="1" ht="18" customHeight="1" x14ac:dyDescent="0.25"/>
    <row r="283" customFormat="1" ht="18" customHeight="1" x14ac:dyDescent="0.25"/>
    <row r="284" customFormat="1" ht="18" customHeight="1" x14ac:dyDescent="0.25"/>
    <row r="285" customFormat="1" ht="18" customHeight="1" x14ac:dyDescent="0.25"/>
    <row r="286" customFormat="1" ht="18" customHeight="1" x14ac:dyDescent="0.25"/>
    <row r="287" customFormat="1" ht="18" customHeight="1" x14ac:dyDescent="0.25"/>
    <row r="288" customFormat="1" ht="18" customHeight="1" x14ac:dyDescent="0.25"/>
    <row r="289" spans="2:11" customFormat="1" ht="18" customHeight="1" x14ac:dyDescent="0.25"/>
    <row r="290" spans="2:11" customFormat="1" ht="18" customHeight="1" x14ac:dyDescent="0.25"/>
    <row r="291" spans="2:11" customFormat="1" ht="18" customHeight="1" x14ac:dyDescent="0.25"/>
    <row r="292" spans="2:11" customFormat="1" ht="18" customHeight="1" x14ac:dyDescent="0.25"/>
    <row r="293" spans="2:11" customFormat="1" ht="18" customHeight="1" x14ac:dyDescent="0.25"/>
    <row r="294" spans="2:11" customFormat="1" ht="18" customHeight="1" x14ac:dyDescent="0.25"/>
    <row r="295" spans="2:11" customFormat="1" ht="18" customHeight="1" x14ac:dyDescent="0.25"/>
    <row r="296" spans="2:11" customFormat="1" ht="18" customHeight="1" x14ac:dyDescent="0.25">
      <c r="K296" s="1"/>
    </row>
    <row r="297" spans="2:11" ht="18" customHeight="1" x14ac:dyDescent="0.25">
      <c r="B297"/>
      <c r="C297"/>
      <c r="D297"/>
      <c r="E297"/>
      <c r="F297"/>
      <c r="G297"/>
      <c r="H297"/>
      <c r="I297"/>
    </row>
    <row r="298" spans="2:11" ht="18" customHeight="1" x14ac:dyDescent="0.25">
      <c r="B298"/>
      <c r="C298"/>
      <c r="D298"/>
      <c r="E298"/>
      <c r="F298"/>
      <c r="G298"/>
      <c r="H298"/>
      <c r="I298"/>
    </row>
    <row r="299" spans="2:11" ht="18" customHeight="1" x14ac:dyDescent="0.25">
      <c r="B299"/>
      <c r="C299"/>
      <c r="D299"/>
      <c r="E299"/>
      <c r="F299"/>
      <c r="G299"/>
      <c r="H299"/>
      <c r="I299"/>
    </row>
    <row r="300" spans="2:11" ht="18" customHeight="1" x14ac:dyDescent="0.25">
      <c r="B300"/>
      <c r="C300"/>
      <c r="D300"/>
      <c r="E300"/>
      <c r="F300"/>
      <c r="G300"/>
      <c r="H300"/>
      <c r="I300"/>
    </row>
    <row r="301" spans="2:11" ht="18" customHeight="1" x14ac:dyDescent="0.25">
      <c r="B301"/>
      <c r="C301"/>
      <c r="D301"/>
      <c r="E301"/>
      <c r="F301"/>
      <c r="G301"/>
      <c r="H301"/>
      <c r="I301"/>
    </row>
    <row r="302" spans="2:11" ht="18" customHeight="1" x14ac:dyDescent="0.25">
      <c r="B302"/>
      <c r="C302"/>
      <c r="D302"/>
      <c r="E302"/>
      <c r="F302"/>
      <c r="G302"/>
      <c r="H302"/>
      <c r="I302"/>
    </row>
    <row r="303" spans="2:11" ht="18" customHeight="1" x14ac:dyDescent="0.25">
      <c r="B303"/>
      <c r="C303"/>
      <c r="D303"/>
      <c r="E303"/>
      <c r="F303"/>
      <c r="G303"/>
      <c r="H303"/>
      <c r="I303"/>
    </row>
    <row r="304" spans="2:11" ht="18" customHeight="1" x14ac:dyDescent="0.25">
      <c r="B304"/>
      <c r="C304"/>
      <c r="D304"/>
      <c r="E304"/>
      <c r="F304"/>
      <c r="G304"/>
      <c r="H304"/>
      <c r="I304"/>
    </row>
    <row r="305" spans="2:9" ht="18" customHeight="1" x14ac:dyDescent="0.25">
      <c r="B305"/>
      <c r="C305"/>
      <c r="D305"/>
      <c r="E305"/>
      <c r="F305"/>
      <c r="G305"/>
      <c r="H305"/>
      <c r="I305"/>
    </row>
  </sheetData>
  <sheetProtection algorithmName="SHA-512" hashValue="wr505UqWvUhoqpB1vrH35BwNxuSO90HwdZog6mY9eo69Ju/QP976gdpRiQa0/DGgktS9MupKFji/mEZPMCg7iw==" saltValue="KaYWro1tBT623HRx+IxmEQ==" spinCount="100000" sheet="1" objects="1" scenarios="1" selectLockedCells="1"/>
  <mergeCells count="183">
    <mergeCell ref="H1:I1"/>
    <mergeCell ref="G186:H186"/>
    <mergeCell ref="C188:D188"/>
    <mergeCell ref="F188:H188"/>
    <mergeCell ref="C189:D189"/>
    <mergeCell ref="B205:C205"/>
    <mergeCell ref="E205:I205"/>
    <mergeCell ref="G206:H206"/>
    <mergeCell ref="B184:I184"/>
    <mergeCell ref="C186:D186"/>
    <mergeCell ref="C191:D191"/>
    <mergeCell ref="G191:H191"/>
    <mergeCell ref="B193:D193"/>
    <mergeCell ref="F193:H193"/>
    <mergeCell ref="G195:H195"/>
    <mergeCell ref="C197:H197"/>
    <mergeCell ref="G199:H199"/>
    <mergeCell ref="E201:H201"/>
    <mergeCell ref="G203:H203"/>
    <mergeCell ref="B173:E173"/>
    <mergeCell ref="B174:E174"/>
    <mergeCell ref="B178:C178"/>
    <mergeCell ref="E178:I178"/>
    <mergeCell ref="G179:H179"/>
    <mergeCell ref="B180:C180"/>
    <mergeCell ref="E180:F180"/>
    <mergeCell ref="B182:C182"/>
    <mergeCell ref="E182:I182"/>
    <mergeCell ref="G176:H176"/>
    <mergeCell ref="B104:I104"/>
    <mergeCell ref="B105:I108"/>
    <mergeCell ref="E95:H95"/>
    <mergeCell ref="G100:H100"/>
    <mergeCell ref="B101:C101"/>
    <mergeCell ref="E101:F101"/>
    <mergeCell ref="G97:H97"/>
    <mergeCell ref="C133:D133"/>
    <mergeCell ref="G133:H133"/>
    <mergeCell ref="D114:H114"/>
    <mergeCell ref="D116:H116"/>
    <mergeCell ref="H117:I117"/>
    <mergeCell ref="B118:I118"/>
    <mergeCell ref="B120:E120"/>
    <mergeCell ref="B121:E121"/>
    <mergeCell ref="G123:H123"/>
    <mergeCell ref="B125:C125"/>
    <mergeCell ref="E125:I125"/>
    <mergeCell ref="G126:H126"/>
    <mergeCell ref="B127:C127"/>
    <mergeCell ref="E127:F127"/>
    <mergeCell ref="B129:C129"/>
    <mergeCell ref="E129:I129"/>
    <mergeCell ref="B131:I131"/>
    <mergeCell ref="E76:I76"/>
    <mergeCell ref="B74:C74"/>
    <mergeCell ref="E74:F74"/>
    <mergeCell ref="G73:H73"/>
    <mergeCell ref="C80:D80"/>
    <mergeCell ref="B76:C76"/>
    <mergeCell ref="E99:I99"/>
    <mergeCell ref="G80:H80"/>
    <mergeCell ref="B99:C99"/>
    <mergeCell ref="G93:H93"/>
    <mergeCell ref="B78:I78"/>
    <mergeCell ref="F82:H82"/>
    <mergeCell ref="C82:D82"/>
    <mergeCell ref="C83:D83"/>
    <mergeCell ref="G89:H89"/>
    <mergeCell ref="C91:H91"/>
    <mergeCell ref="B87:D87"/>
    <mergeCell ref="F87:H87"/>
    <mergeCell ref="C85:D85"/>
    <mergeCell ref="G85:H85"/>
    <mergeCell ref="B65:I65"/>
    <mergeCell ref="E48:F48"/>
    <mergeCell ref="G16:H16"/>
    <mergeCell ref="B17:C17"/>
    <mergeCell ref="E17:F17"/>
    <mergeCell ref="F44:G44"/>
    <mergeCell ref="E72:I72"/>
    <mergeCell ref="G70:H70"/>
    <mergeCell ref="B48:C48"/>
    <mergeCell ref="B2:I4"/>
    <mergeCell ref="B8:I8"/>
    <mergeCell ref="B21:I21"/>
    <mergeCell ref="D6:H6"/>
    <mergeCell ref="B51:I51"/>
    <mergeCell ref="B11:E11"/>
    <mergeCell ref="H7:I7"/>
    <mergeCell ref="C42:G42"/>
    <mergeCell ref="C40:G40"/>
    <mergeCell ref="C38:G38"/>
    <mergeCell ref="B46:C46"/>
    <mergeCell ref="C23:D23"/>
    <mergeCell ref="K2:R8"/>
    <mergeCell ref="K57:R63"/>
    <mergeCell ref="B110:I112"/>
    <mergeCell ref="B10:E10"/>
    <mergeCell ref="G13:H13"/>
    <mergeCell ref="G23:H23"/>
    <mergeCell ref="B52:I55"/>
    <mergeCell ref="B57:I59"/>
    <mergeCell ref="D61:H61"/>
    <mergeCell ref="H64:I64"/>
    <mergeCell ref="D63:H63"/>
    <mergeCell ref="E46:I46"/>
    <mergeCell ref="B19:C19"/>
    <mergeCell ref="E15:I15"/>
    <mergeCell ref="E19:I19"/>
    <mergeCell ref="G47:H47"/>
    <mergeCell ref="B72:C72"/>
    <mergeCell ref="C34:D34"/>
    <mergeCell ref="C32:D32"/>
    <mergeCell ref="C36:G36"/>
    <mergeCell ref="B67:E67"/>
    <mergeCell ref="B68:E68"/>
    <mergeCell ref="F25:H25"/>
    <mergeCell ref="B15:C15"/>
    <mergeCell ref="C135:D135"/>
    <mergeCell ref="C136:D136"/>
    <mergeCell ref="C138:D138"/>
    <mergeCell ref="G138:H138"/>
    <mergeCell ref="B140:D140"/>
    <mergeCell ref="F140:H140"/>
    <mergeCell ref="G142:H142"/>
    <mergeCell ref="C144:H144"/>
    <mergeCell ref="G146:H146"/>
    <mergeCell ref="F135:H135"/>
    <mergeCell ref="B158:I161"/>
    <mergeCell ref="B163:I165"/>
    <mergeCell ref="D167:H167"/>
    <mergeCell ref="D169:H169"/>
    <mergeCell ref="H170:I170"/>
    <mergeCell ref="B171:I171"/>
    <mergeCell ref="E148:H148"/>
    <mergeCell ref="G150:H150"/>
    <mergeCell ref="B152:C152"/>
    <mergeCell ref="E152:I152"/>
    <mergeCell ref="G153:H153"/>
    <mergeCell ref="B154:C154"/>
    <mergeCell ref="E154:F154"/>
    <mergeCell ref="B157:I157"/>
    <mergeCell ref="C239:D239"/>
    <mergeCell ref="G239:H239"/>
    <mergeCell ref="C241:D241"/>
    <mergeCell ref="F241:H241"/>
    <mergeCell ref="B207:C207"/>
    <mergeCell ref="E207:F207"/>
    <mergeCell ref="B210:I210"/>
    <mergeCell ref="B211:I214"/>
    <mergeCell ref="B216:I218"/>
    <mergeCell ref="D220:H220"/>
    <mergeCell ref="D222:H222"/>
    <mergeCell ref="B233:C233"/>
    <mergeCell ref="E233:F233"/>
    <mergeCell ref="B235:C235"/>
    <mergeCell ref="E235:I235"/>
    <mergeCell ref="B237:I237"/>
    <mergeCell ref="H223:I223"/>
    <mergeCell ref="B224:I224"/>
    <mergeCell ref="B226:E226"/>
    <mergeCell ref="B227:E227"/>
    <mergeCell ref="G229:H229"/>
    <mergeCell ref="B231:C231"/>
    <mergeCell ref="E231:I231"/>
    <mergeCell ref="G232:H232"/>
    <mergeCell ref="C242:D242"/>
    <mergeCell ref="C244:D244"/>
    <mergeCell ref="G244:H244"/>
    <mergeCell ref="B246:D246"/>
    <mergeCell ref="F246:H246"/>
    <mergeCell ref="B263:I263"/>
    <mergeCell ref="B264:I267"/>
    <mergeCell ref="G248:H248"/>
    <mergeCell ref="C250:H250"/>
    <mergeCell ref="G252:H252"/>
    <mergeCell ref="E254:H254"/>
    <mergeCell ref="G256:H256"/>
    <mergeCell ref="B258:C258"/>
    <mergeCell ref="E258:I258"/>
    <mergeCell ref="G259:H259"/>
    <mergeCell ref="B260:C260"/>
    <mergeCell ref="E260:F260"/>
  </mergeCells>
  <conditionalFormatting sqref="B76">
    <cfRule type="expression" dxfId="113" priority="96">
      <formula>$D$72="yes"</formula>
    </cfRule>
  </conditionalFormatting>
  <conditionalFormatting sqref="B17:C17 B19:C19">
    <cfRule type="expression" dxfId="112" priority="73">
      <formula>$D$15="yes"</formula>
    </cfRule>
  </conditionalFormatting>
  <conditionalFormatting sqref="B48:C48">
    <cfRule type="expression" dxfId="111" priority="16">
      <formula>$D$46="yes"</formula>
    </cfRule>
  </conditionalFormatting>
  <conditionalFormatting sqref="B74:C74">
    <cfRule type="expression" dxfId="110" priority="15">
      <formula>$D$72="yes"</formula>
    </cfRule>
  </conditionalFormatting>
  <conditionalFormatting sqref="B101:C101">
    <cfRule type="expression" dxfId="109" priority="14">
      <formula>$D$99="yes"</formula>
    </cfRule>
  </conditionalFormatting>
  <conditionalFormatting sqref="B127:C127">
    <cfRule type="expression" dxfId="108" priority="13">
      <formula>$D$125</formula>
    </cfRule>
  </conditionalFormatting>
  <conditionalFormatting sqref="B129:C129">
    <cfRule type="expression" dxfId="107" priority="53">
      <formula>$D$125="yes"</formula>
    </cfRule>
  </conditionalFormatting>
  <conditionalFormatting sqref="B154:C154">
    <cfRule type="expression" dxfId="106" priority="12">
      <formula>$D$152="yes"</formula>
    </cfRule>
  </conditionalFormatting>
  <conditionalFormatting sqref="B180:C180">
    <cfRule type="expression" dxfId="105" priority="11">
      <formula>$D$178="yes"</formula>
    </cfRule>
  </conditionalFormatting>
  <conditionalFormatting sqref="B182:C182">
    <cfRule type="expression" dxfId="104" priority="37">
      <formula>$D$178="yes"</formula>
    </cfRule>
  </conditionalFormatting>
  <conditionalFormatting sqref="B207:C207">
    <cfRule type="expression" dxfId="103" priority="10">
      <formula>$D$205="YES"</formula>
    </cfRule>
  </conditionalFormatting>
  <conditionalFormatting sqref="B233:C233">
    <cfRule type="expression" dxfId="102" priority="9">
      <formula>$D$231="yes"</formula>
    </cfRule>
  </conditionalFormatting>
  <conditionalFormatting sqref="B235:C235">
    <cfRule type="expression" dxfId="101" priority="29">
      <formula>$D$231="yes"</formula>
    </cfRule>
  </conditionalFormatting>
  <conditionalFormatting sqref="B260:C260">
    <cfRule type="expression" dxfId="100" priority="8">
      <formula>$D$258="yes"</formula>
    </cfRule>
  </conditionalFormatting>
  <conditionalFormatting sqref="D17 D19">
    <cfRule type="expression" dxfId="99" priority="72">
      <formula>$D$15="yes"</formula>
    </cfRule>
  </conditionalFormatting>
  <conditionalFormatting sqref="D48">
    <cfRule type="expression" dxfId="98" priority="80">
      <formula>$D$46="yes"</formula>
    </cfRule>
  </conditionalFormatting>
  <conditionalFormatting sqref="D74 D76">
    <cfRule type="expression" dxfId="97" priority="95">
      <formula>$D$72="yes"</formula>
    </cfRule>
  </conditionalFormatting>
  <conditionalFormatting sqref="D101">
    <cfRule type="expression" dxfId="96" priority="62">
      <formula>$D$99="yes"</formula>
    </cfRule>
  </conditionalFormatting>
  <conditionalFormatting sqref="D127 D129">
    <cfRule type="expression" dxfId="95" priority="52">
      <formula>$D$125="yes"</formula>
    </cfRule>
  </conditionalFormatting>
  <conditionalFormatting sqref="D154">
    <cfRule type="expression" dxfId="94" priority="46">
      <formula>$D$152="yes"</formula>
    </cfRule>
  </conditionalFormatting>
  <conditionalFormatting sqref="D180 D182">
    <cfRule type="expression" dxfId="93" priority="36">
      <formula>$D$178="yes"</formula>
    </cfRule>
  </conditionalFormatting>
  <conditionalFormatting sqref="D207">
    <cfRule type="expression" dxfId="92" priority="20">
      <formula>$D$205="yes"</formula>
    </cfRule>
  </conditionalFormatting>
  <conditionalFormatting sqref="D233 D235">
    <cfRule type="expression" dxfId="91" priority="28">
      <formula>$D$231="yes"</formula>
    </cfRule>
  </conditionalFormatting>
  <conditionalFormatting sqref="D260">
    <cfRule type="expression" dxfId="90" priority="24">
      <formula>$D$258="yes"</formula>
    </cfRule>
  </conditionalFormatting>
  <conditionalFormatting sqref="E17:F17">
    <cfRule type="expression" dxfId="89" priority="71">
      <formula>D15="yes"</formula>
    </cfRule>
  </conditionalFormatting>
  <conditionalFormatting sqref="E48:F48">
    <cfRule type="expression" dxfId="88" priority="75">
      <formula>D46="yes"</formula>
    </cfRule>
  </conditionalFormatting>
  <conditionalFormatting sqref="E74:F74">
    <cfRule type="expression" dxfId="87" priority="7">
      <formula>D72="yes"</formula>
    </cfRule>
  </conditionalFormatting>
  <conditionalFormatting sqref="E101:F101">
    <cfRule type="expression" dxfId="86" priority="64">
      <formula>$D$99="yes"</formula>
    </cfRule>
  </conditionalFormatting>
  <conditionalFormatting sqref="E127:F127">
    <cfRule type="expression" dxfId="85" priority="6">
      <formula>D125="yes"</formula>
    </cfRule>
  </conditionalFormatting>
  <conditionalFormatting sqref="E154:F154">
    <cfRule type="expression" dxfId="84" priority="48">
      <formula>$D$152="yes"</formula>
    </cfRule>
  </conditionalFormatting>
  <conditionalFormatting sqref="E180:F180">
    <cfRule type="expression" dxfId="83" priority="5">
      <formula>D178="yes"</formula>
    </cfRule>
  </conditionalFormatting>
  <conditionalFormatting sqref="E207:F207">
    <cfRule type="expression" dxfId="82" priority="19">
      <formula>D205="yes"</formula>
    </cfRule>
  </conditionalFormatting>
  <conditionalFormatting sqref="E233:F233">
    <cfRule type="expression" dxfId="81" priority="4">
      <formula>D231="yes"</formula>
    </cfRule>
  </conditionalFormatting>
  <conditionalFormatting sqref="E260:F260">
    <cfRule type="expression" dxfId="80" priority="23">
      <formula>D258="yes"</formula>
    </cfRule>
  </conditionalFormatting>
  <conditionalFormatting sqref="G17">
    <cfRule type="expression" dxfId="79" priority="70">
      <formula>D15="yes"</formula>
    </cfRule>
  </conditionalFormatting>
  <conditionalFormatting sqref="G48">
    <cfRule type="expression" dxfId="78" priority="74">
      <formula>D46="yes"</formula>
    </cfRule>
  </conditionalFormatting>
  <conditionalFormatting sqref="G74">
    <cfRule type="expression" dxfId="77" priority="3">
      <formula>D72="yes"</formula>
    </cfRule>
  </conditionalFormatting>
  <conditionalFormatting sqref="G101">
    <cfRule type="expression" dxfId="76" priority="63">
      <formula>$D$99="yes"</formula>
    </cfRule>
  </conditionalFormatting>
  <conditionalFormatting sqref="G127">
    <cfRule type="expression" dxfId="75" priority="2">
      <formula>D125="yes"</formula>
    </cfRule>
  </conditionalFormatting>
  <conditionalFormatting sqref="G154">
    <cfRule type="expression" dxfId="74" priority="47">
      <formula>$D$152="yes"</formula>
    </cfRule>
  </conditionalFormatting>
  <conditionalFormatting sqref="G180">
    <cfRule type="expression" dxfId="73" priority="34">
      <formula>D178="yes"</formula>
    </cfRule>
  </conditionalFormatting>
  <conditionalFormatting sqref="G207">
    <cfRule type="expression" dxfId="72" priority="18">
      <formula>D205="yes"</formula>
    </cfRule>
  </conditionalFormatting>
  <conditionalFormatting sqref="G233">
    <cfRule type="expression" dxfId="71" priority="1">
      <formula>D231="yes"</formula>
    </cfRule>
  </conditionalFormatting>
  <conditionalFormatting sqref="G260">
    <cfRule type="expression" dxfId="70" priority="22">
      <formula>D258="yes"</formula>
    </cfRule>
  </conditionalFormatting>
  <pageMargins left="0.45" right="0.45" top="0.5" bottom="0.5" header="0.3" footer="0.3"/>
  <pageSetup scale="46" fitToHeight="0" orientation="portrait" r:id="rId1"/>
  <rowBreaks count="4" manualBreakCount="4">
    <brk id="56" max="16383" man="1"/>
    <brk id="108" min="1" max="9" man="1"/>
    <brk id="162" min="1" max="9" man="1"/>
    <brk id="215"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AF8334-46F6-4EEF-8B56-5AA6565C3D70}">
          <x14:formula1>
            <xm:f>'Hidden Data'!$B$2:$B$3</xm:f>
          </x14:formula1>
          <xm:sqref>D15 D19 D46 D72 D76 D99 D125 D129 D152 D178 D182 D205 D231 D235 D258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1EDE-D09D-47A6-BC9F-84F5630F771D}">
  <sheetPr>
    <tabColor rgb="FFFFFF00"/>
    <pageSetUpPr fitToPage="1"/>
  </sheetPr>
  <dimension ref="A1:V321"/>
  <sheetViews>
    <sheetView showGridLines="0" showRowColHeaders="0" zoomScaleNormal="100" zoomScaleSheetLayoutView="85" workbookViewId="0">
      <selection activeCell="I27" sqref="I27"/>
    </sheetView>
  </sheetViews>
  <sheetFormatPr defaultColWidth="12.7109375" defaultRowHeight="18" customHeight="1" x14ac:dyDescent="0.25"/>
  <cols>
    <col min="1" max="1" width="2.7109375" style="1" customWidth="1"/>
    <col min="2" max="2" width="12.7109375" style="1" customWidth="1"/>
    <col min="3" max="3" width="15.5703125" style="1" customWidth="1"/>
    <col min="4" max="4" width="12.7109375" style="1" customWidth="1"/>
    <col min="5" max="5" width="15.7109375" style="1" customWidth="1"/>
    <col min="6" max="6" width="5.7109375" style="1" customWidth="1"/>
    <col min="7" max="7" width="15.7109375" style="1" customWidth="1"/>
    <col min="8" max="8" width="7.7109375" style="1" customWidth="1"/>
    <col min="9" max="9" width="17.5703125" style="1" customWidth="1"/>
    <col min="10" max="10" width="2.7109375" style="1" customWidth="1"/>
    <col min="11" max="17" width="12.7109375" style="1"/>
    <col min="18" max="18" width="10.140625" style="1" customWidth="1"/>
    <col min="19" max="16384" width="12.7109375" style="1"/>
  </cols>
  <sheetData>
    <row r="1" spans="2:22" ht="18" customHeight="1" thickBot="1" x14ac:dyDescent="0.3">
      <c r="H1" s="786" t="s">
        <v>609</v>
      </c>
      <c r="I1" s="786"/>
      <c r="M1"/>
      <c r="N1"/>
      <c r="O1"/>
      <c r="P1"/>
      <c r="Q1"/>
      <c r="R1"/>
      <c r="S1"/>
    </row>
    <row r="2" spans="2:22" ht="18" customHeight="1" x14ac:dyDescent="0.25">
      <c r="B2" s="605" t="s">
        <v>494</v>
      </c>
      <c r="C2" s="606"/>
      <c r="D2" s="606"/>
      <c r="E2" s="606"/>
      <c r="F2" s="606"/>
      <c r="G2" s="606"/>
      <c r="H2" s="606"/>
      <c r="I2" s="607"/>
      <c r="J2" s="22"/>
      <c r="K2" s="1066"/>
      <c r="L2" s="1066"/>
      <c r="M2" s="1066"/>
      <c r="N2" s="1066"/>
      <c r="O2" s="1066"/>
      <c r="P2" s="1066"/>
      <c r="Q2" s="1066"/>
      <c r="R2" s="1066"/>
      <c r="S2"/>
    </row>
    <row r="3" spans="2:22" ht="18" customHeight="1" x14ac:dyDescent="0.25">
      <c r="B3" s="608"/>
      <c r="C3" s="609"/>
      <c r="D3" s="609"/>
      <c r="E3" s="609"/>
      <c r="F3" s="609"/>
      <c r="G3" s="609"/>
      <c r="H3" s="609"/>
      <c r="I3" s="610"/>
      <c r="J3" s="22"/>
      <c r="K3" s="1066"/>
      <c r="L3" s="1066"/>
      <c r="M3" s="1066"/>
      <c r="N3" s="1066"/>
      <c r="O3" s="1066"/>
      <c r="P3" s="1066"/>
      <c r="Q3" s="1066"/>
      <c r="R3" s="1066"/>
      <c r="S3"/>
    </row>
    <row r="4" spans="2:22" ht="9" customHeight="1" thickBot="1" x14ac:dyDescent="0.3">
      <c r="B4" s="611"/>
      <c r="C4" s="612"/>
      <c r="D4" s="612"/>
      <c r="E4" s="612"/>
      <c r="F4" s="612"/>
      <c r="G4" s="612"/>
      <c r="H4" s="612"/>
      <c r="I4" s="613"/>
      <c r="J4" s="22"/>
      <c r="K4" s="1066"/>
      <c r="L4" s="1066"/>
      <c r="M4" s="1066"/>
      <c r="N4" s="1066"/>
      <c r="O4" s="1066"/>
      <c r="P4" s="1066"/>
      <c r="Q4" s="1066"/>
      <c r="R4" s="1066"/>
      <c r="S4"/>
    </row>
    <row r="5" spans="2:22" ht="18" customHeight="1" x14ac:dyDescent="0.25">
      <c r="B5" s="169"/>
      <c r="C5" s="170"/>
      <c r="D5" s="170"/>
      <c r="E5" s="170"/>
      <c r="F5" s="170"/>
      <c r="G5" s="170"/>
      <c r="H5" s="170"/>
      <c r="I5" s="171"/>
      <c r="K5" s="1066"/>
      <c r="L5" s="1066"/>
      <c r="M5" s="1066"/>
      <c r="N5" s="1066"/>
      <c r="O5" s="1066"/>
      <c r="P5" s="1066"/>
      <c r="Q5" s="1066"/>
      <c r="R5" s="1066"/>
      <c r="S5"/>
    </row>
    <row r="6" spans="2:22" ht="18" customHeight="1" x14ac:dyDescent="0.25">
      <c r="B6" s="3"/>
      <c r="C6" s="74" t="s">
        <v>287</v>
      </c>
      <c r="D6" s="927"/>
      <c r="E6" s="928"/>
      <c r="F6" s="928"/>
      <c r="G6" s="928"/>
      <c r="H6" s="929"/>
      <c r="I6" s="196"/>
      <c r="J6" s="263"/>
      <c r="K6" s="1066"/>
      <c r="L6" s="1066"/>
      <c r="M6" s="1066"/>
      <c r="N6" s="1066"/>
      <c r="O6" s="1066"/>
      <c r="P6" s="1066"/>
      <c r="Q6" s="1066"/>
      <c r="R6" s="1066"/>
      <c r="S6" s="531"/>
      <c r="T6" s="531"/>
      <c r="U6" s="531"/>
      <c r="V6" s="531"/>
    </row>
    <row r="7" spans="2:22" ht="9" customHeight="1" thickBot="1" x14ac:dyDescent="0.3">
      <c r="B7" s="70"/>
      <c r="C7" s="197"/>
      <c r="D7" s="198"/>
      <c r="E7" s="71"/>
      <c r="F7" s="71"/>
      <c r="G7" s="71"/>
      <c r="H7" s="1074"/>
      <c r="I7" s="1075"/>
      <c r="J7" s="17"/>
      <c r="K7" s="1066"/>
      <c r="L7" s="1066"/>
      <c r="M7" s="1066"/>
      <c r="N7" s="1066"/>
      <c r="O7" s="1066"/>
      <c r="P7" s="1066"/>
      <c r="Q7" s="1066"/>
      <c r="R7" s="1066"/>
      <c r="S7" s="531"/>
      <c r="T7" s="531"/>
      <c r="U7" s="531"/>
      <c r="V7" s="531"/>
    </row>
    <row r="8" spans="2:22" ht="18" customHeight="1" thickBot="1" x14ac:dyDescent="0.3">
      <c r="B8" s="1071" t="s">
        <v>325</v>
      </c>
      <c r="C8" s="1072"/>
      <c r="D8" s="1072"/>
      <c r="E8" s="1072"/>
      <c r="F8" s="1072"/>
      <c r="G8" s="1072"/>
      <c r="H8" s="1072"/>
      <c r="I8" s="1073"/>
      <c r="J8" s="34"/>
      <c r="K8" s="1066"/>
      <c r="L8" s="1066"/>
      <c r="M8" s="1066"/>
      <c r="N8" s="1066"/>
      <c r="O8" s="1066"/>
      <c r="P8" s="1066"/>
      <c r="Q8" s="1066"/>
      <c r="R8" s="1066"/>
      <c r="S8" s="531"/>
      <c r="T8" s="531"/>
      <c r="U8" s="531"/>
      <c r="V8" s="531"/>
    </row>
    <row r="9" spans="2:22" ht="5.0999999999999996" customHeight="1" thickBot="1" x14ac:dyDescent="0.3">
      <c r="B9" s="23"/>
      <c r="C9" s="29"/>
      <c r="D9" s="497"/>
      <c r="E9" s="498"/>
      <c r="F9" s="497"/>
      <c r="G9" s="497"/>
      <c r="H9" s="497"/>
      <c r="I9" s="499"/>
      <c r="J9" s="34"/>
      <c r="K9" s="480"/>
      <c r="L9" s="480"/>
      <c r="M9" s="480"/>
      <c r="N9" s="480"/>
      <c r="O9" s="480"/>
      <c r="P9" s="480"/>
      <c r="Q9" s="480"/>
      <c r="R9" s="480"/>
      <c r="S9" s="531"/>
      <c r="T9" s="531"/>
      <c r="U9" s="531"/>
      <c r="V9" s="531"/>
    </row>
    <row r="10" spans="2:22" ht="18" customHeight="1" thickBot="1" x14ac:dyDescent="0.3">
      <c r="B10" s="867" t="s">
        <v>326</v>
      </c>
      <c r="C10" s="805"/>
      <c r="D10" s="805"/>
      <c r="E10" s="805"/>
      <c r="F10" s="38"/>
      <c r="G10" s="500">
        <v>0</v>
      </c>
      <c r="H10" s="128" t="str">
        <f>IF(AND($D$15="yes", $D$19="yes"), "x 50%", "x 75%")</f>
        <v>x 75%</v>
      </c>
      <c r="I10" s="407">
        <f>IF(AND(D15="yes", D19="yes"), G10*0.5, G10*0.75)</f>
        <v>0</v>
      </c>
      <c r="L10"/>
      <c r="M10"/>
      <c r="N10"/>
      <c r="O10"/>
      <c r="P10"/>
      <c r="Q10"/>
      <c r="R10"/>
      <c r="S10"/>
    </row>
    <row r="11" spans="2:22" ht="18" customHeight="1" thickBot="1" x14ac:dyDescent="0.3">
      <c r="B11" s="867" t="s">
        <v>327</v>
      </c>
      <c r="C11" s="805"/>
      <c r="D11" s="805"/>
      <c r="E11" s="805"/>
      <c r="F11" s="38"/>
      <c r="G11" s="500">
        <v>0</v>
      </c>
      <c r="H11" s="128" t="str">
        <f>IF(AND($D$15="yes", $D$19="yes"), "x 50%", "x 75%")</f>
        <v>x 75%</v>
      </c>
      <c r="I11" s="496">
        <f>IF(AND(D15="yes", D19="yes"), G11*0.5, G11*0.75)</f>
        <v>0</v>
      </c>
      <c r="L11"/>
      <c r="M11"/>
      <c r="N11"/>
      <c r="O11"/>
      <c r="P11"/>
      <c r="Q11"/>
      <c r="R11"/>
      <c r="S11"/>
    </row>
    <row r="12" spans="2:22" ht="18" customHeight="1" thickBot="1" x14ac:dyDescent="0.3">
      <c r="B12" s="159"/>
      <c r="C12" s="38"/>
      <c r="D12" s="38"/>
      <c r="E12" s="38"/>
      <c r="F12" s="38"/>
      <c r="G12" s="264"/>
      <c r="H12" s="128"/>
      <c r="I12" s="199" t="s">
        <v>328</v>
      </c>
      <c r="L12"/>
      <c r="M12"/>
      <c r="N12"/>
      <c r="O12"/>
      <c r="P12"/>
      <c r="Q12"/>
      <c r="R12"/>
      <c r="S12"/>
    </row>
    <row r="13" spans="2:22" ht="18" customHeight="1" thickBot="1" x14ac:dyDescent="0.3">
      <c r="B13" s="3"/>
      <c r="G13" s="674" t="s">
        <v>329</v>
      </c>
      <c r="H13" s="763"/>
      <c r="I13" s="559">
        <f>IF(D15="yes",MIN(G17,I10,I11),
MIN(I10,I11))</f>
        <v>0</v>
      </c>
      <c r="L13"/>
      <c r="M13"/>
      <c r="N13"/>
      <c r="O13"/>
      <c r="P13"/>
      <c r="Q13"/>
      <c r="R13"/>
      <c r="S13"/>
    </row>
    <row r="14" spans="2:22" ht="5.0999999999999996" customHeight="1" x14ac:dyDescent="0.25">
      <c r="B14" s="79"/>
      <c r="C14" s="17"/>
      <c r="D14" s="17"/>
      <c r="I14" s="2"/>
      <c r="L14"/>
      <c r="M14"/>
      <c r="N14"/>
      <c r="O14"/>
      <c r="P14"/>
      <c r="Q14"/>
      <c r="R14"/>
      <c r="S14"/>
    </row>
    <row r="15" spans="2:22" ht="18" customHeight="1" x14ac:dyDescent="0.25">
      <c r="B15" s="882" t="s">
        <v>482</v>
      </c>
      <c r="C15" s="883"/>
      <c r="D15" s="501"/>
      <c r="E15" s="1063" t="str">
        <f>IF(D15="yes", "ADU income may not exceed 30% of monthly effective income",
"")</f>
        <v/>
      </c>
      <c r="F15" s="1064"/>
      <c r="G15" s="1064"/>
      <c r="H15" s="1064"/>
      <c r="I15" s="1065"/>
      <c r="L15"/>
      <c r="M15"/>
      <c r="N15"/>
      <c r="O15"/>
      <c r="P15"/>
      <c r="Q15"/>
      <c r="R15"/>
      <c r="S15"/>
    </row>
    <row r="16" spans="2:22" ht="5.0999999999999996" customHeight="1" x14ac:dyDescent="0.25">
      <c r="B16" s="398">
        <v>44055</v>
      </c>
      <c r="C16" s="485"/>
      <c r="D16" s="483" t="str">
        <f>IF(AND(D15&gt;=B16, D15&lt;=B19), "Yes", "No")</f>
        <v>No</v>
      </c>
      <c r="E16" s="486"/>
      <c r="F16" s="486"/>
      <c r="G16" s="1049"/>
      <c r="H16" s="1049"/>
      <c r="I16" s="482"/>
      <c r="L16"/>
      <c r="M16"/>
      <c r="N16"/>
      <c r="O16"/>
      <c r="P16"/>
      <c r="Q16"/>
      <c r="R16"/>
      <c r="S16"/>
    </row>
    <row r="17" spans="2:19" ht="18" customHeight="1" x14ac:dyDescent="0.25">
      <c r="B17" s="1050" t="s">
        <v>562</v>
      </c>
      <c r="C17" s="1051"/>
      <c r="D17" s="502"/>
      <c r="E17" s="1052" t="str">
        <f>IF(D15="yes", "X 30%", "")</f>
        <v/>
      </c>
      <c r="F17" s="1052"/>
      <c r="G17" s="487" t="str">
        <f>IF(D15="yes", D17*0.3, "")</f>
        <v/>
      </c>
      <c r="H17" s="481"/>
      <c r="I17" s="482"/>
      <c r="L17"/>
      <c r="M17"/>
      <c r="N17"/>
      <c r="O17"/>
      <c r="P17"/>
      <c r="Q17"/>
      <c r="R17"/>
      <c r="S17"/>
    </row>
    <row r="18" spans="2:19" ht="5.0999999999999996" customHeight="1" x14ac:dyDescent="0.25">
      <c r="B18" s="398"/>
      <c r="C18" s="485"/>
      <c r="D18" s="483"/>
      <c r="E18" s="486"/>
      <c r="F18" s="486"/>
      <c r="G18" s="481"/>
      <c r="H18" s="481"/>
      <c r="I18" s="482"/>
      <c r="L18"/>
      <c r="M18"/>
      <c r="N18"/>
      <c r="O18"/>
      <c r="P18"/>
      <c r="Q18"/>
      <c r="R18"/>
      <c r="S18"/>
    </row>
    <row r="19" spans="2:19" ht="18" customHeight="1" x14ac:dyDescent="0.25">
      <c r="B19" s="1067" t="s">
        <v>478</v>
      </c>
      <c r="C19" s="1068"/>
      <c r="D19" s="503"/>
      <c r="E19" s="1064" t="str">
        <f>IF(AND($D$15="yes", $D$19="yes"),"If ADU + 203k, vacancy Factor restricted to 50%", "")</f>
        <v/>
      </c>
      <c r="F19" s="1064"/>
      <c r="G19" s="1064"/>
      <c r="H19" s="1064"/>
      <c r="I19" s="1065"/>
      <c r="L19"/>
      <c r="M19"/>
      <c r="N19"/>
      <c r="O19"/>
      <c r="P19"/>
      <c r="Q19"/>
      <c r="R19"/>
      <c r="S19"/>
    </row>
    <row r="20" spans="2:19" ht="9" customHeight="1" thickBot="1" x14ac:dyDescent="0.3">
      <c r="B20" s="21"/>
      <c r="C20" s="401"/>
      <c r="D20" s="71"/>
      <c r="E20" s="479"/>
      <c r="F20" s="479"/>
      <c r="G20" s="479"/>
      <c r="H20" s="479"/>
      <c r="I20" s="5"/>
      <c r="L20"/>
      <c r="M20"/>
      <c r="N20"/>
      <c r="O20"/>
      <c r="P20"/>
      <c r="Q20"/>
      <c r="R20"/>
      <c r="S20"/>
    </row>
    <row r="21" spans="2:19" ht="18" customHeight="1" thickBot="1" x14ac:dyDescent="0.3">
      <c r="B21" s="1059" t="s">
        <v>330</v>
      </c>
      <c r="C21" s="1060"/>
      <c r="D21" s="1060"/>
      <c r="E21" s="1060"/>
      <c r="F21" s="1060"/>
      <c r="G21" s="1060"/>
      <c r="H21" s="1060"/>
      <c r="I21" s="1061"/>
      <c r="J21"/>
      <c r="K21"/>
      <c r="L21"/>
      <c r="M21"/>
      <c r="N21"/>
      <c r="O21"/>
      <c r="P21"/>
      <c r="Q21"/>
      <c r="R21"/>
      <c r="S21"/>
    </row>
    <row r="22" spans="2:19" ht="5.0999999999999996" customHeight="1" x14ac:dyDescent="0.25">
      <c r="B22" s="399"/>
      <c r="C22" s="74"/>
      <c r="D22" s="74"/>
      <c r="E22" s="74"/>
      <c r="F22" s="74"/>
      <c r="G22" s="74"/>
      <c r="H22" s="74"/>
      <c r="I22" s="155"/>
      <c r="J22"/>
      <c r="K22"/>
      <c r="L22"/>
      <c r="M22"/>
      <c r="N22"/>
      <c r="O22"/>
      <c r="P22"/>
      <c r="Q22"/>
      <c r="R22"/>
      <c r="S22"/>
    </row>
    <row r="23" spans="2:19" ht="18" customHeight="1" x14ac:dyDescent="0.25">
      <c r="B23" s="30"/>
      <c r="C23" s="600" t="s">
        <v>491</v>
      </c>
      <c r="D23" s="1013"/>
      <c r="E23" s="146"/>
      <c r="F23" s="190"/>
      <c r="G23" s="829" t="s">
        <v>331</v>
      </c>
      <c r="H23" s="1053"/>
      <c r="I23" s="147"/>
      <c r="L23"/>
      <c r="M23"/>
      <c r="N23"/>
      <c r="O23"/>
      <c r="P23"/>
      <c r="Q23"/>
      <c r="R23"/>
      <c r="S23"/>
    </row>
    <row r="24" spans="2:19" ht="5.0999999999999996" customHeight="1" x14ac:dyDescent="0.25">
      <c r="B24" s="161"/>
      <c r="C24" s="36"/>
      <c r="D24" s="139"/>
      <c r="E24" s="139"/>
      <c r="F24" s="139"/>
      <c r="G24" s="139"/>
      <c r="I24" s="2"/>
      <c r="L24"/>
      <c r="M24"/>
      <c r="N24"/>
      <c r="O24"/>
      <c r="P24"/>
      <c r="Q24"/>
      <c r="R24"/>
      <c r="S24"/>
    </row>
    <row r="25" spans="2:19" ht="18" customHeight="1" x14ac:dyDescent="0.25">
      <c r="B25" s="79"/>
      <c r="C25" s="17" t="s">
        <v>332</v>
      </c>
      <c r="D25" s="17"/>
      <c r="E25" s="408">
        <v>0</v>
      </c>
      <c r="F25" s="1069" t="s">
        <v>234</v>
      </c>
      <c r="G25" s="892"/>
      <c r="H25" s="1070"/>
      <c r="I25" s="410">
        <v>0</v>
      </c>
      <c r="J25" s="140"/>
      <c r="L25"/>
      <c r="M25"/>
      <c r="N25"/>
      <c r="O25"/>
      <c r="P25"/>
      <c r="Q25"/>
      <c r="R25"/>
      <c r="S25"/>
    </row>
    <row r="26" spans="2:19" ht="18" customHeight="1" x14ac:dyDescent="0.25">
      <c r="B26" s="79"/>
      <c r="C26" s="17" t="s">
        <v>333</v>
      </c>
      <c r="D26" s="17"/>
      <c r="E26" s="408">
        <v>0</v>
      </c>
      <c r="F26" s="347"/>
      <c r="I26" s="410">
        <v>0</v>
      </c>
      <c r="L26"/>
      <c r="M26"/>
      <c r="N26"/>
      <c r="O26"/>
      <c r="P26"/>
      <c r="Q26"/>
      <c r="R26"/>
      <c r="S26"/>
    </row>
    <row r="27" spans="2:19" ht="18" customHeight="1" x14ac:dyDescent="0.25">
      <c r="B27" s="79"/>
      <c r="C27" s="17" t="s">
        <v>334</v>
      </c>
      <c r="D27" s="17"/>
      <c r="E27" s="408">
        <v>0</v>
      </c>
      <c r="F27" s="347"/>
      <c r="I27" s="410">
        <v>0</v>
      </c>
      <c r="L27"/>
      <c r="M27"/>
      <c r="N27"/>
      <c r="O27"/>
      <c r="P27"/>
      <c r="Q27"/>
      <c r="R27"/>
      <c r="S27"/>
    </row>
    <row r="28" spans="2:19" customFormat="1" ht="18" customHeight="1" x14ac:dyDescent="0.25">
      <c r="B28" s="79"/>
      <c r="C28" s="17" t="s">
        <v>335</v>
      </c>
      <c r="D28" s="17"/>
      <c r="E28" s="408">
        <v>0</v>
      </c>
      <c r="F28" s="347"/>
      <c r="G28" s="1"/>
      <c r="H28" s="1"/>
      <c r="I28" s="410">
        <v>0</v>
      </c>
      <c r="J28" s="1"/>
    </row>
    <row r="29" spans="2:19" ht="18" customHeight="1" x14ac:dyDescent="0.25">
      <c r="B29" s="79"/>
      <c r="C29" s="17" t="s">
        <v>336</v>
      </c>
      <c r="D29" s="17"/>
      <c r="E29" s="408">
        <v>0</v>
      </c>
      <c r="F29" s="347"/>
      <c r="I29" s="410">
        <v>0</v>
      </c>
      <c r="L29"/>
      <c r="M29"/>
      <c r="N29"/>
      <c r="O29"/>
      <c r="P29"/>
      <c r="Q29"/>
      <c r="R29"/>
      <c r="S29"/>
    </row>
    <row r="30" spans="2:19" ht="18" customHeight="1" x14ac:dyDescent="0.25">
      <c r="B30" s="79"/>
      <c r="C30" s="17" t="s">
        <v>337</v>
      </c>
      <c r="D30" s="17"/>
      <c r="E30" s="408">
        <v>0</v>
      </c>
      <c r="F30" s="347"/>
      <c r="I30" s="410">
        <v>0</v>
      </c>
      <c r="L30"/>
      <c r="M30"/>
      <c r="N30"/>
      <c r="O30"/>
      <c r="P30"/>
      <c r="Q30"/>
      <c r="R30"/>
      <c r="S30"/>
    </row>
    <row r="31" spans="2:19" customFormat="1" ht="9" customHeight="1" thickBot="1" x14ac:dyDescent="0.3">
      <c r="B31" s="79"/>
      <c r="C31" s="62"/>
      <c r="D31" s="62"/>
      <c r="E31" s="62"/>
      <c r="F31" s="62"/>
      <c r="G31" s="1"/>
      <c r="H31" s="347"/>
      <c r="I31" s="19"/>
      <c r="J31" s="1"/>
    </row>
    <row r="32" spans="2:19" customFormat="1" ht="18" customHeight="1" thickBot="1" x14ac:dyDescent="0.3">
      <c r="B32" s="79"/>
      <c r="C32" s="796" t="s">
        <v>338</v>
      </c>
      <c r="D32" s="877"/>
      <c r="E32" s="411">
        <f>E25+E26+E27+E28+E29+E30</f>
        <v>0</v>
      </c>
      <c r="F32" s="72"/>
      <c r="G32" s="1" t="s">
        <v>2</v>
      </c>
      <c r="H32" s="34"/>
      <c r="I32" s="411">
        <f>I25+I26+I27+I28+I29+I30</f>
        <v>0</v>
      </c>
      <c r="J32" s="1"/>
    </row>
    <row r="33" spans="2:10" customFormat="1" ht="5.0999999999999996" customHeight="1" thickBot="1" x14ac:dyDescent="0.3">
      <c r="B33" s="79"/>
      <c r="C33" s="102"/>
      <c r="D33" s="102"/>
      <c r="E33" s="102"/>
      <c r="F33" s="102"/>
      <c r="G33" s="1"/>
      <c r="H33" s="102"/>
      <c r="I33" s="24"/>
      <c r="J33" s="1"/>
    </row>
    <row r="34" spans="2:10" customFormat="1" ht="18" customHeight="1" thickBot="1" x14ac:dyDescent="0.3">
      <c r="B34" s="79"/>
      <c r="C34" s="796" t="s">
        <v>339</v>
      </c>
      <c r="D34" s="877"/>
      <c r="E34" s="411">
        <f>E32/12</f>
        <v>0</v>
      </c>
      <c r="F34" s="72"/>
      <c r="G34" s="1"/>
      <c r="H34" s="17"/>
      <c r="I34" s="411">
        <f>SUM(I32)/12</f>
        <v>0</v>
      </c>
    </row>
    <row r="35" spans="2:10" customFormat="1" ht="5.0999999999999996" customHeight="1" thickBot="1" x14ac:dyDescent="0.3">
      <c r="B35" s="79"/>
      <c r="C35" s="34"/>
      <c r="D35" s="17"/>
      <c r="E35" s="17"/>
      <c r="F35" s="17"/>
      <c r="G35" s="72"/>
      <c r="H35" s="17"/>
      <c r="I35" s="93"/>
    </row>
    <row r="36" spans="2:10" customFormat="1" ht="18" customHeight="1" thickBot="1" x14ac:dyDescent="0.3">
      <c r="B36" s="79"/>
      <c r="C36" s="600" t="s">
        <v>340</v>
      </c>
      <c r="D36" s="600"/>
      <c r="E36" s="600"/>
      <c r="F36" s="600"/>
      <c r="G36" s="600"/>
      <c r="H36" s="17"/>
      <c r="I36" s="411">
        <f>(E32+I32)/24</f>
        <v>0</v>
      </c>
    </row>
    <row r="37" spans="2:10" customFormat="1" ht="5.0999999999999996" customHeight="1" x14ac:dyDescent="0.25">
      <c r="B37" s="79"/>
      <c r="C37" s="102"/>
      <c r="D37" s="153"/>
      <c r="E37" s="153"/>
      <c r="F37" s="153"/>
      <c r="G37" s="489"/>
      <c r="H37" s="17"/>
      <c r="I37" s="93"/>
    </row>
    <row r="38" spans="2:10" customFormat="1" ht="18" customHeight="1" x14ac:dyDescent="0.25">
      <c r="B38" s="79"/>
      <c r="C38" s="600" t="s">
        <v>495</v>
      </c>
      <c r="D38" s="600"/>
      <c r="E38" s="600"/>
      <c r="F38" s="600"/>
      <c r="G38" s="600"/>
      <c r="H38" s="17"/>
      <c r="I38" s="148"/>
    </row>
    <row r="39" spans="2:10" customFormat="1" ht="5.0999999999999996" customHeight="1" thickBot="1" x14ac:dyDescent="0.3">
      <c r="B39" s="79"/>
      <c r="C39" s="102"/>
      <c r="D39" s="153"/>
      <c r="E39" s="153"/>
      <c r="F39" s="153"/>
      <c r="G39" s="489"/>
      <c r="H39" s="17"/>
      <c r="I39" s="93"/>
    </row>
    <row r="40" spans="2:10" customFormat="1" ht="18" customHeight="1" thickBot="1" x14ac:dyDescent="0.3">
      <c r="B40" s="79"/>
      <c r="C40" s="600" t="s">
        <v>341</v>
      </c>
      <c r="D40" s="600"/>
      <c r="E40" s="600"/>
      <c r="F40" s="600"/>
      <c r="G40" s="600"/>
      <c r="H40" s="17"/>
      <c r="I40" s="491" t="e">
        <f>(I36*24)/I38</f>
        <v>#DIV/0!</v>
      </c>
    </row>
    <row r="41" spans="2:10" customFormat="1" ht="5.0999999999999996" customHeight="1" thickBot="1" x14ac:dyDescent="0.3">
      <c r="B41" s="79"/>
      <c r="C41" s="102"/>
      <c r="D41" s="153"/>
      <c r="E41" s="153"/>
      <c r="F41" s="153"/>
      <c r="G41" s="489"/>
      <c r="H41" s="17"/>
      <c r="I41" s="400"/>
    </row>
    <row r="42" spans="2:10" customFormat="1" ht="18" customHeight="1" thickBot="1" x14ac:dyDescent="0.3">
      <c r="B42" s="79"/>
      <c r="C42" s="1045" t="s">
        <v>342</v>
      </c>
      <c r="D42" s="1045"/>
      <c r="E42" s="1045"/>
      <c r="F42" s="1045"/>
      <c r="G42" s="1045"/>
      <c r="H42" s="17"/>
      <c r="I42" s="412" t="b">
        <f>IF(I34&lt;E34,I34)</f>
        <v>0</v>
      </c>
    </row>
    <row r="43" spans="2:10" customFormat="1" ht="5.0999999999999996" customHeight="1" thickBot="1" x14ac:dyDescent="0.3">
      <c r="B43" s="79"/>
      <c r="C43" s="490"/>
      <c r="D43" s="490"/>
      <c r="E43" s="490"/>
      <c r="F43" s="490"/>
      <c r="G43" s="490"/>
      <c r="H43" s="17"/>
      <c r="I43" s="492"/>
    </row>
    <row r="44" spans="2:10" customFormat="1" ht="18" customHeight="1" thickBot="1" x14ac:dyDescent="0.3">
      <c r="B44" s="79"/>
      <c r="C44" s="490"/>
      <c r="D44" s="490"/>
      <c r="E44" s="490"/>
      <c r="F44" s="1045" t="s">
        <v>490</v>
      </c>
      <c r="G44" s="1045"/>
      <c r="H44" s="17"/>
      <c r="I44" s="493" t="e">
        <f xml:space="preserve"> IF(D46="yes", MIN(I40, G48, I42, I34),
IF(AND(I38&lt;24, OR(D46="no", D46="")), MIN(I40, I42, I34),
MIN(I36, I42, I34)))</f>
        <v>#DIV/0!</v>
      </c>
    </row>
    <row r="45" spans="2:10" customFormat="1" ht="9" customHeight="1" x14ac:dyDescent="0.25">
      <c r="B45" s="79"/>
      <c r="C45" s="34"/>
      <c r="D45" s="17"/>
      <c r="E45" s="17"/>
      <c r="F45" s="17"/>
      <c r="G45" s="72"/>
      <c r="H45" s="17"/>
      <c r="I45" s="400"/>
    </row>
    <row r="46" spans="2:10" customFormat="1" ht="18" customHeight="1" x14ac:dyDescent="0.25">
      <c r="B46" s="882" t="s">
        <v>482</v>
      </c>
      <c r="C46" s="883"/>
      <c r="D46" s="501"/>
      <c r="E46" s="1046" t="str">
        <f>IF(D46="yes", "ADU income may not exceed 30% of monthly effective income", "")</f>
        <v/>
      </c>
      <c r="F46" s="1047"/>
      <c r="G46" s="1047"/>
      <c r="H46" s="1047"/>
      <c r="I46" s="1048"/>
    </row>
    <row r="47" spans="2:10" customFormat="1" ht="5.0999999999999996" customHeight="1" x14ac:dyDescent="0.25">
      <c r="B47" s="398">
        <v>44055</v>
      </c>
      <c r="C47" s="485"/>
      <c r="D47" s="483"/>
      <c r="E47" s="486"/>
      <c r="F47" s="486"/>
      <c r="G47" s="1049"/>
      <c r="H47" s="1049"/>
      <c r="I47" s="482"/>
    </row>
    <row r="48" spans="2:10" customFormat="1" ht="18" customHeight="1" x14ac:dyDescent="0.25">
      <c r="B48" s="1050" t="s">
        <v>562</v>
      </c>
      <c r="C48" s="1051"/>
      <c r="D48" s="502"/>
      <c r="E48" s="1052" t="s">
        <v>489</v>
      </c>
      <c r="F48" s="1052"/>
      <c r="G48" s="487">
        <f>D48*0.3</f>
        <v>0</v>
      </c>
      <c r="H48" s="481"/>
      <c r="I48" s="482"/>
    </row>
    <row r="49" spans="2:21" customFormat="1" ht="5.0999999999999996" customHeight="1" x14ac:dyDescent="0.25">
      <c r="B49" s="398"/>
      <c r="C49" s="485"/>
      <c r="D49" s="483"/>
      <c r="E49" s="486"/>
      <c r="F49" s="486"/>
      <c r="G49" s="481"/>
      <c r="H49" s="481"/>
      <c r="I49" s="482"/>
    </row>
    <row r="50" spans="2:21" customFormat="1" ht="12" customHeight="1" thickBot="1" x14ac:dyDescent="0.3">
      <c r="B50" s="21"/>
      <c r="C50" s="401"/>
      <c r="D50" s="71"/>
      <c r="E50" s="479"/>
      <c r="F50" s="479"/>
      <c r="G50" s="479"/>
      <c r="H50" s="479"/>
      <c r="I50" s="5"/>
    </row>
    <row r="51" spans="2:21" ht="18" customHeight="1" thickBot="1" x14ac:dyDescent="0.3">
      <c r="B51" s="1039" t="s">
        <v>98</v>
      </c>
      <c r="C51" s="1040"/>
      <c r="D51" s="1040"/>
      <c r="E51" s="1040"/>
      <c r="F51" s="1040"/>
      <c r="G51" s="1040"/>
      <c r="H51" s="1040"/>
      <c r="I51" s="1041"/>
      <c r="J51" s="34"/>
      <c r="L51"/>
      <c r="M51"/>
      <c r="N51"/>
      <c r="O51"/>
      <c r="P51"/>
      <c r="Q51"/>
      <c r="R51"/>
      <c r="S51"/>
    </row>
    <row r="52" spans="2:21" ht="18" customHeight="1" x14ac:dyDescent="0.25">
      <c r="B52" s="918"/>
      <c r="C52" s="919"/>
      <c r="D52" s="919"/>
      <c r="E52" s="919"/>
      <c r="F52" s="919"/>
      <c r="G52" s="919"/>
      <c r="H52" s="919"/>
      <c r="I52" s="920"/>
      <c r="J52" s="257"/>
      <c r="L52"/>
      <c r="M52"/>
      <c r="N52"/>
      <c r="O52"/>
      <c r="P52"/>
      <c r="Q52"/>
      <c r="R52"/>
      <c r="S52"/>
    </row>
    <row r="53" spans="2:21" ht="18" customHeight="1" x14ac:dyDescent="0.25">
      <c r="B53" s="921"/>
      <c r="C53" s="922"/>
      <c r="D53" s="922"/>
      <c r="E53" s="922"/>
      <c r="F53" s="922"/>
      <c r="G53" s="922"/>
      <c r="H53" s="922"/>
      <c r="I53" s="923"/>
      <c r="J53" s="257"/>
      <c r="L53"/>
      <c r="M53"/>
      <c r="N53"/>
      <c r="O53"/>
      <c r="P53"/>
      <c r="Q53"/>
      <c r="R53"/>
      <c r="S53"/>
      <c r="T53"/>
      <c r="U53"/>
    </row>
    <row r="54" spans="2:21" ht="18" customHeight="1" x14ac:dyDescent="0.25">
      <c r="B54" s="921"/>
      <c r="C54" s="922"/>
      <c r="D54" s="922"/>
      <c r="E54" s="922"/>
      <c r="F54" s="922"/>
      <c r="G54" s="922"/>
      <c r="H54" s="922"/>
      <c r="I54" s="923"/>
      <c r="J54" s="257"/>
      <c r="K54"/>
      <c r="L54"/>
      <c r="M54"/>
      <c r="N54"/>
      <c r="O54"/>
      <c r="P54"/>
      <c r="Q54"/>
      <c r="R54"/>
      <c r="S54"/>
      <c r="T54"/>
      <c r="U54"/>
    </row>
    <row r="55" spans="2:21" ht="18" customHeight="1" thickBot="1" x14ac:dyDescent="0.3">
      <c r="B55" s="924"/>
      <c r="C55" s="925"/>
      <c r="D55" s="925"/>
      <c r="E55" s="925"/>
      <c r="F55" s="925"/>
      <c r="G55" s="925"/>
      <c r="H55" s="925"/>
      <c r="I55" s="926"/>
      <c r="J55" s="257"/>
      <c r="K55"/>
      <c r="L55"/>
      <c r="M55"/>
      <c r="N55"/>
      <c r="O55"/>
      <c r="P55"/>
      <c r="Q55"/>
      <c r="R55"/>
      <c r="S55"/>
      <c r="T55"/>
      <c r="U55"/>
    </row>
    <row r="56" spans="2:21" ht="5.0999999999999996" customHeight="1" thickBot="1" x14ac:dyDescent="0.3">
      <c r="B56" s="504"/>
      <c r="C56" s="504"/>
      <c r="D56" s="504"/>
      <c r="E56" s="504"/>
      <c r="F56" s="504"/>
      <c r="G56" s="504"/>
      <c r="H56" s="504"/>
      <c r="I56" s="504"/>
      <c r="J56" s="257"/>
      <c r="K56"/>
      <c r="L56"/>
      <c r="M56"/>
      <c r="N56"/>
      <c r="O56"/>
      <c r="P56"/>
      <c r="Q56"/>
      <c r="R56"/>
      <c r="S56"/>
      <c r="T56"/>
      <c r="U56"/>
    </row>
    <row r="57" spans="2:21" customFormat="1" ht="18" customHeight="1" x14ac:dyDescent="0.25">
      <c r="B57" s="605" t="s">
        <v>492</v>
      </c>
      <c r="C57" s="606"/>
      <c r="D57" s="606"/>
      <c r="E57" s="606"/>
      <c r="F57" s="606"/>
      <c r="G57" s="606"/>
      <c r="H57" s="606"/>
      <c r="I57" s="607"/>
      <c r="K57" s="1066"/>
      <c r="L57" s="1066"/>
      <c r="M57" s="1066"/>
      <c r="N57" s="1066"/>
      <c r="O57" s="1066"/>
      <c r="P57" s="1066"/>
      <c r="Q57" s="1066"/>
      <c r="R57" s="1066"/>
    </row>
    <row r="58" spans="2:21" customFormat="1" ht="18" customHeight="1" x14ac:dyDescent="0.25">
      <c r="B58" s="608"/>
      <c r="C58" s="609"/>
      <c r="D58" s="609"/>
      <c r="E58" s="609"/>
      <c r="F58" s="609"/>
      <c r="G58" s="609"/>
      <c r="H58" s="609"/>
      <c r="I58" s="610"/>
      <c r="K58" s="1066"/>
      <c r="L58" s="1066"/>
      <c r="M58" s="1066"/>
      <c r="N58" s="1066"/>
      <c r="O58" s="1066"/>
      <c r="P58" s="1066"/>
      <c r="Q58" s="1066"/>
      <c r="R58" s="1066"/>
    </row>
    <row r="59" spans="2:21" customFormat="1" ht="18" customHeight="1" thickBot="1" x14ac:dyDescent="0.3">
      <c r="B59" s="611"/>
      <c r="C59" s="612"/>
      <c r="D59" s="612"/>
      <c r="E59" s="612"/>
      <c r="F59" s="612"/>
      <c r="G59" s="612"/>
      <c r="H59" s="612"/>
      <c r="I59" s="613"/>
      <c r="K59" s="1066"/>
      <c r="L59" s="1066"/>
      <c r="M59" s="1066"/>
      <c r="N59" s="1066"/>
      <c r="O59" s="1066"/>
      <c r="P59" s="1066"/>
      <c r="Q59" s="1066"/>
      <c r="R59" s="1066"/>
    </row>
    <row r="60" spans="2:21" customFormat="1" ht="18" customHeight="1" x14ac:dyDescent="0.25">
      <c r="B60" s="169"/>
      <c r="C60" s="170"/>
      <c r="D60" s="170"/>
      <c r="E60" s="170"/>
      <c r="F60" s="170"/>
      <c r="G60" s="170"/>
      <c r="H60" s="170"/>
      <c r="I60" s="171"/>
      <c r="K60" s="1066"/>
      <c r="L60" s="1066"/>
      <c r="M60" s="1066"/>
      <c r="N60" s="1066"/>
      <c r="O60" s="1066"/>
      <c r="P60" s="1066"/>
      <c r="Q60" s="1066"/>
      <c r="R60" s="1066"/>
    </row>
    <row r="61" spans="2:21" customFormat="1" ht="18" customHeight="1" x14ac:dyDescent="0.25">
      <c r="B61" s="3"/>
      <c r="C61" s="74" t="s">
        <v>287</v>
      </c>
      <c r="D61" s="927"/>
      <c r="E61" s="928"/>
      <c r="F61" s="928"/>
      <c r="G61" s="928"/>
      <c r="H61" s="929"/>
      <c r="I61" s="196"/>
      <c r="K61" s="1066"/>
      <c r="L61" s="1066"/>
      <c r="M61" s="1066"/>
      <c r="N61" s="1066"/>
      <c r="O61" s="1066"/>
      <c r="P61" s="1066"/>
      <c r="Q61" s="1066"/>
      <c r="R61" s="1066"/>
    </row>
    <row r="62" spans="2:21" customFormat="1" ht="10.5" customHeight="1" x14ac:dyDescent="0.25">
      <c r="B62" s="3"/>
      <c r="C62" s="74"/>
      <c r="D62" s="200"/>
      <c r="E62" s="200"/>
      <c r="F62" s="200"/>
      <c r="G62" s="200"/>
      <c r="H62" s="200"/>
      <c r="I62" s="196"/>
      <c r="K62" s="1066"/>
      <c r="L62" s="1066"/>
      <c r="M62" s="1066"/>
      <c r="N62" s="1066"/>
      <c r="O62" s="1066"/>
      <c r="P62" s="1066"/>
      <c r="Q62" s="1066"/>
      <c r="R62" s="1066"/>
    </row>
    <row r="63" spans="2:21" customFormat="1" ht="20.25" customHeight="1" x14ac:dyDescent="0.25">
      <c r="B63" s="3"/>
      <c r="C63" s="74" t="s">
        <v>343</v>
      </c>
      <c r="D63" s="927"/>
      <c r="E63" s="928"/>
      <c r="F63" s="928"/>
      <c r="G63" s="928"/>
      <c r="H63" s="929"/>
      <c r="I63" s="196"/>
      <c r="K63" s="1066"/>
      <c r="L63" s="1066"/>
      <c r="M63" s="1066"/>
      <c r="N63" s="1066"/>
      <c r="O63" s="1066"/>
      <c r="P63" s="1066"/>
      <c r="Q63" s="1066"/>
      <c r="R63" s="1066"/>
    </row>
    <row r="64" spans="2:21" customFormat="1" ht="9" customHeight="1" thickBot="1" x14ac:dyDescent="0.3">
      <c r="B64" s="103"/>
      <c r="C64" s="488"/>
      <c r="D64" s="6"/>
      <c r="E64" s="17"/>
      <c r="F64" s="17"/>
      <c r="G64" s="17"/>
      <c r="H64" s="648"/>
      <c r="I64" s="996"/>
    </row>
    <row r="65" spans="2:21" ht="18" customHeight="1" thickBot="1" x14ac:dyDescent="0.3">
      <c r="B65" s="1062" t="s">
        <v>325</v>
      </c>
      <c r="C65" s="1060"/>
      <c r="D65" s="1060"/>
      <c r="E65" s="1060"/>
      <c r="F65" s="1060"/>
      <c r="G65" s="1060"/>
      <c r="H65" s="1060"/>
      <c r="I65" s="1061"/>
      <c r="K65"/>
      <c r="L65"/>
      <c r="M65"/>
      <c r="N65"/>
      <c r="O65"/>
      <c r="P65"/>
      <c r="Q65"/>
      <c r="R65"/>
      <c r="S65"/>
      <c r="T65"/>
      <c r="U65"/>
    </row>
    <row r="66" spans="2:21" ht="5.0999999999999996" customHeight="1" thickBot="1" x14ac:dyDescent="0.3">
      <c r="B66" s="91" t="s">
        <v>2</v>
      </c>
      <c r="C66" s="484"/>
      <c r="D66" s="484"/>
      <c r="E66" s="484"/>
      <c r="F66" s="484"/>
      <c r="G66" s="484"/>
      <c r="H66" s="484"/>
      <c r="I66" s="92"/>
      <c r="K66"/>
      <c r="L66"/>
      <c r="M66"/>
      <c r="N66"/>
      <c r="O66"/>
      <c r="P66"/>
      <c r="Q66"/>
      <c r="R66"/>
      <c r="S66"/>
      <c r="T66"/>
      <c r="U66"/>
    </row>
    <row r="67" spans="2:21" ht="18" customHeight="1" thickBot="1" x14ac:dyDescent="0.3">
      <c r="B67" s="867" t="s">
        <v>326</v>
      </c>
      <c r="C67" s="805"/>
      <c r="D67" s="805"/>
      <c r="E67" s="805"/>
      <c r="F67" s="38"/>
      <c r="G67" s="500">
        <v>0</v>
      </c>
      <c r="H67" s="128" t="str">
        <f>IF(AND($D$76="yes", $D$72="yes"),"x 50%", "x 75%")</f>
        <v>x 75%</v>
      </c>
      <c r="I67" s="407">
        <f>IF(AND(D72="yes",D76="yes"), G67*0.5, G67*0.75)</f>
        <v>0</v>
      </c>
      <c r="K67"/>
      <c r="L67"/>
      <c r="M67"/>
      <c r="N67"/>
      <c r="O67"/>
      <c r="P67"/>
      <c r="Q67"/>
      <c r="R67"/>
      <c r="S67"/>
      <c r="T67"/>
      <c r="U67"/>
    </row>
    <row r="68" spans="2:21" ht="18" customHeight="1" thickBot="1" x14ac:dyDescent="0.3">
      <c r="B68" s="867" t="s">
        <v>327</v>
      </c>
      <c r="C68" s="805"/>
      <c r="D68" s="805"/>
      <c r="E68" s="805"/>
      <c r="F68" s="38"/>
      <c r="G68" s="500">
        <v>0</v>
      </c>
      <c r="H68" s="128" t="str">
        <f>IF(AND($D$76="yes", $D$72="yes"),"x 50%", "x 75%")</f>
        <v>x 75%</v>
      </c>
      <c r="I68" s="407">
        <f>IF(AND(D72="yes",D76="yes"), G68*0.5, G68*0.75)</f>
        <v>0</v>
      </c>
      <c r="K68"/>
      <c r="L68"/>
      <c r="M68"/>
      <c r="N68"/>
      <c r="O68"/>
      <c r="P68"/>
      <c r="Q68"/>
      <c r="R68"/>
      <c r="S68"/>
      <c r="T68"/>
      <c r="U68"/>
    </row>
    <row r="69" spans="2:21" ht="18" customHeight="1" thickBot="1" x14ac:dyDescent="0.3">
      <c r="B69" s="30"/>
      <c r="C69"/>
      <c r="D69"/>
      <c r="E69"/>
      <c r="F69"/>
      <c r="G69"/>
      <c r="H69"/>
      <c r="I69" s="199" t="s">
        <v>328</v>
      </c>
      <c r="K69"/>
      <c r="L69"/>
      <c r="M69"/>
      <c r="N69"/>
      <c r="O69"/>
      <c r="P69"/>
      <c r="Q69"/>
      <c r="R69"/>
      <c r="S69"/>
      <c r="T69"/>
      <c r="U69"/>
    </row>
    <row r="70" spans="2:21" ht="18" customHeight="1" thickBot="1" x14ac:dyDescent="0.3">
      <c r="B70" s="3"/>
      <c r="G70" s="674" t="s">
        <v>329</v>
      </c>
      <c r="H70" s="763"/>
      <c r="I70" s="559">
        <f>IF(D72="yes",MIN(G74,I67,I68),
MIN(I67,I68))</f>
        <v>0</v>
      </c>
      <c r="K70"/>
      <c r="L70"/>
      <c r="M70"/>
      <c r="N70"/>
      <c r="O70"/>
      <c r="P70"/>
      <c r="Q70"/>
      <c r="R70"/>
      <c r="S70"/>
      <c r="T70"/>
      <c r="U70"/>
    </row>
    <row r="71" spans="2:21" ht="9" customHeight="1" x14ac:dyDescent="0.25">
      <c r="B71" s="3"/>
      <c r="I71" s="2"/>
      <c r="K71"/>
      <c r="L71"/>
      <c r="M71"/>
      <c r="N71"/>
      <c r="O71"/>
      <c r="P71"/>
      <c r="Q71"/>
      <c r="R71"/>
      <c r="S71"/>
      <c r="T71"/>
      <c r="U71"/>
    </row>
    <row r="72" spans="2:21" ht="18" customHeight="1" x14ac:dyDescent="0.25">
      <c r="B72" s="882" t="s">
        <v>482</v>
      </c>
      <c r="C72" s="883"/>
      <c r="D72" s="501"/>
      <c r="E72" s="1063" t="str">
        <f>IF(D72="yes","ADU income may not exceed 30% of monthly effective income",
"")</f>
        <v/>
      </c>
      <c r="F72" s="1064"/>
      <c r="G72" s="1064"/>
      <c r="H72" s="1064"/>
      <c r="I72" s="1065"/>
      <c r="L72"/>
      <c r="M72"/>
      <c r="N72"/>
      <c r="O72"/>
      <c r="P72"/>
      <c r="Q72"/>
      <c r="R72"/>
      <c r="S72"/>
    </row>
    <row r="73" spans="2:21" ht="5.0999999999999996" customHeight="1" x14ac:dyDescent="0.25">
      <c r="B73" s="398">
        <v>44055</v>
      </c>
      <c r="C73" s="485"/>
      <c r="D73" s="483" t="str">
        <f>IF(AND(D72&gt;=B73, D72&lt;=B76), "Yes", "No")</f>
        <v>No</v>
      </c>
      <c r="E73" s="486"/>
      <c r="F73" s="486"/>
      <c r="G73" s="1049"/>
      <c r="H73" s="1049"/>
      <c r="I73" s="482"/>
      <c r="L73"/>
      <c r="M73"/>
      <c r="N73"/>
      <c r="O73"/>
      <c r="P73"/>
      <c r="Q73"/>
      <c r="R73"/>
      <c r="S73"/>
    </row>
    <row r="74" spans="2:21" ht="18" customHeight="1" x14ac:dyDescent="0.25">
      <c r="B74" s="1050" t="s">
        <v>562</v>
      </c>
      <c r="C74" s="1051"/>
      <c r="D74" s="502"/>
      <c r="E74" s="1052" t="str">
        <f>IF(D72="yes","X 30%", "")</f>
        <v/>
      </c>
      <c r="F74" s="1052"/>
      <c r="G74" s="487" t="str">
        <f>IF(D72="yes", D74*0.3, "")</f>
        <v/>
      </c>
      <c r="H74" s="481"/>
      <c r="I74" s="482"/>
      <c r="L74"/>
      <c r="M74"/>
      <c r="N74"/>
      <c r="O74"/>
      <c r="P74"/>
      <c r="Q74"/>
      <c r="R74"/>
      <c r="S74"/>
    </row>
    <row r="75" spans="2:21" ht="5.0999999999999996" customHeight="1" x14ac:dyDescent="0.25">
      <c r="B75" s="398"/>
      <c r="C75" s="485"/>
      <c r="D75" s="483"/>
      <c r="E75" s="486"/>
      <c r="F75" s="486"/>
      <c r="G75" s="481"/>
      <c r="H75" s="481"/>
      <c r="I75" s="482"/>
      <c r="L75"/>
      <c r="M75"/>
      <c r="N75"/>
      <c r="O75"/>
      <c r="P75"/>
      <c r="Q75"/>
      <c r="R75"/>
      <c r="S75"/>
    </row>
    <row r="76" spans="2:21" ht="18" customHeight="1" x14ac:dyDescent="0.25">
      <c r="B76" s="1057" t="s">
        <v>478</v>
      </c>
      <c r="C76" s="1058"/>
      <c r="D76" s="503"/>
      <c r="E76" s="1047" t="str">
        <f>IF(AND($D$76="yes", $D$72="yes"),"If ADU + 203k, vacancy Factor restricted to 50%", "")</f>
        <v/>
      </c>
      <c r="F76" s="1047"/>
      <c r="G76" s="1047"/>
      <c r="H76" s="1047"/>
      <c r="I76" s="1048"/>
      <c r="L76"/>
      <c r="M76"/>
      <c r="N76"/>
      <c r="O76"/>
      <c r="P76"/>
      <c r="Q76"/>
      <c r="R76"/>
      <c r="S76"/>
    </row>
    <row r="77" spans="2:21" ht="5.0999999999999996" customHeight="1" thickBot="1" x14ac:dyDescent="0.3">
      <c r="B77" s="21"/>
      <c r="C77" s="401"/>
      <c r="D77" s="71"/>
      <c r="E77" s="479"/>
      <c r="F77" s="479"/>
      <c r="G77" s="479"/>
      <c r="H77" s="479"/>
      <c r="I77" s="5"/>
      <c r="L77"/>
      <c r="M77"/>
      <c r="N77"/>
      <c r="O77"/>
      <c r="P77"/>
      <c r="Q77"/>
      <c r="R77"/>
      <c r="S77"/>
    </row>
    <row r="78" spans="2:21" ht="18" customHeight="1" thickBot="1" x14ac:dyDescent="0.3">
      <c r="B78" s="1059" t="s">
        <v>330</v>
      </c>
      <c r="C78" s="1060"/>
      <c r="D78" s="1060"/>
      <c r="E78" s="1060"/>
      <c r="F78" s="1060"/>
      <c r="G78" s="1060"/>
      <c r="H78" s="1060"/>
      <c r="I78" s="1061"/>
      <c r="K78"/>
      <c r="L78"/>
      <c r="M78"/>
      <c r="N78"/>
      <c r="O78"/>
      <c r="P78"/>
      <c r="Q78"/>
      <c r="R78"/>
      <c r="S78"/>
      <c r="T78"/>
      <c r="U78"/>
    </row>
    <row r="79" spans="2:21" ht="5.0999999999999996" customHeight="1" x14ac:dyDescent="0.25">
      <c r="B79" s="30"/>
      <c r="C79"/>
      <c r="D79" s="82"/>
      <c r="E79" s="139" t="s">
        <v>2</v>
      </c>
      <c r="F79" s="82"/>
      <c r="G79" s="82"/>
      <c r="H79" s="82"/>
      <c r="I79" s="249"/>
      <c r="K79"/>
      <c r="L79"/>
      <c r="M79"/>
      <c r="N79"/>
      <c r="O79"/>
      <c r="P79"/>
      <c r="Q79"/>
      <c r="R79"/>
      <c r="S79"/>
      <c r="T79"/>
      <c r="U79"/>
    </row>
    <row r="80" spans="2:21" ht="18" customHeight="1" x14ac:dyDescent="0.25">
      <c r="B80" s="30"/>
      <c r="C80" s="600" t="s">
        <v>491</v>
      </c>
      <c r="D80" s="1013"/>
      <c r="E80" s="505"/>
      <c r="F80" s="190"/>
      <c r="G80" s="829" t="s">
        <v>331</v>
      </c>
      <c r="H80" s="1053"/>
      <c r="I80" s="147"/>
      <c r="K80"/>
      <c r="L80"/>
      <c r="M80"/>
      <c r="N80"/>
      <c r="O80"/>
      <c r="P80"/>
      <c r="Q80"/>
      <c r="R80"/>
      <c r="S80"/>
      <c r="T80"/>
      <c r="U80"/>
    </row>
    <row r="81" spans="1:21" ht="5.0999999999999996" customHeight="1" x14ac:dyDescent="0.25">
      <c r="B81" s="161"/>
      <c r="C81" s="36"/>
      <c r="D81" s="139"/>
      <c r="F81" s="139"/>
      <c r="G81" s="139"/>
      <c r="I81" s="2"/>
      <c r="K81"/>
      <c r="L81"/>
      <c r="M81"/>
      <c r="N81"/>
      <c r="O81"/>
      <c r="P81"/>
      <c r="Q81"/>
      <c r="R81"/>
      <c r="S81"/>
      <c r="T81"/>
      <c r="U81"/>
    </row>
    <row r="82" spans="1:21" ht="18" customHeight="1" x14ac:dyDescent="0.25">
      <c r="B82" s="79"/>
      <c r="C82" s="657" t="s">
        <v>332</v>
      </c>
      <c r="D82" s="813"/>
      <c r="E82" s="408">
        <v>0</v>
      </c>
      <c r="F82" s="1054" t="s">
        <v>234</v>
      </c>
      <c r="G82" s="1055"/>
      <c r="H82" s="1056"/>
      <c r="I82" s="410">
        <v>0</v>
      </c>
      <c r="K82"/>
      <c r="L82"/>
      <c r="M82"/>
      <c r="N82"/>
      <c r="O82"/>
      <c r="P82"/>
      <c r="Q82"/>
      <c r="R82"/>
      <c r="S82"/>
      <c r="T82"/>
      <c r="U82"/>
    </row>
    <row r="83" spans="1:21" ht="18" customHeight="1" x14ac:dyDescent="0.25">
      <c r="B83" s="79"/>
      <c r="C83" s="657" t="s">
        <v>333</v>
      </c>
      <c r="D83" s="813"/>
      <c r="E83" s="408">
        <v>0</v>
      </c>
      <c r="F83" s="14"/>
      <c r="I83" s="410">
        <v>0</v>
      </c>
      <c r="K83"/>
      <c r="L83"/>
      <c r="M83"/>
      <c r="N83"/>
      <c r="O83"/>
      <c r="P83"/>
      <c r="Q83"/>
      <c r="R83"/>
      <c r="S83"/>
      <c r="T83"/>
      <c r="U83"/>
    </row>
    <row r="84" spans="1:21" ht="18" customHeight="1" x14ac:dyDescent="0.25">
      <c r="B84" s="79"/>
      <c r="C84" s="17" t="s">
        <v>334</v>
      </c>
      <c r="D84" s="17"/>
      <c r="E84" s="408">
        <v>0</v>
      </c>
      <c r="F84" s="14"/>
      <c r="I84" s="408">
        <v>0</v>
      </c>
      <c r="K84"/>
      <c r="L84"/>
      <c r="M84"/>
      <c r="N84"/>
      <c r="O84"/>
      <c r="P84"/>
      <c r="Q84"/>
      <c r="R84"/>
      <c r="S84"/>
      <c r="T84"/>
      <c r="U84"/>
    </row>
    <row r="85" spans="1:21" ht="18" customHeight="1" x14ac:dyDescent="0.25">
      <c r="B85" s="79"/>
      <c r="C85" s="17" t="s">
        <v>335</v>
      </c>
      <c r="D85" s="17"/>
      <c r="E85" s="408">
        <v>0</v>
      </c>
      <c r="F85" s="14"/>
      <c r="I85" s="408">
        <v>0</v>
      </c>
      <c r="K85"/>
      <c r="L85"/>
      <c r="M85"/>
      <c r="N85"/>
      <c r="O85"/>
      <c r="P85"/>
      <c r="Q85"/>
      <c r="R85"/>
      <c r="S85"/>
      <c r="T85"/>
      <c r="U85"/>
    </row>
    <row r="86" spans="1:21" ht="18" customHeight="1" x14ac:dyDescent="0.25">
      <c r="B86" s="79"/>
      <c r="C86" s="17" t="s">
        <v>336</v>
      </c>
      <c r="D86" s="17"/>
      <c r="E86" s="408">
        <v>0</v>
      </c>
      <c r="F86" s="14"/>
      <c r="I86" s="408">
        <v>0</v>
      </c>
      <c r="K86"/>
      <c r="L86"/>
      <c r="M86"/>
      <c r="N86"/>
      <c r="O86"/>
      <c r="P86"/>
      <c r="Q86"/>
      <c r="R86"/>
      <c r="S86"/>
      <c r="T86"/>
      <c r="U86"/>
    </row>
    <row r="87" spans="1:21" ht="18" customHeight="1" x14ac:dyDescent="0.25">
      <c r="B87" s="79"/>
      <c r="C87" s="17" t="s">
        <v>337</v>
      </c>
      <c r="D87" s="17"/>
      <c r="E87" s="408">
        <v>0</v>
      </c>
      <c r="F87" s="14"/>
      <c r="I87" s="408">
        <v>0</v>
      </c>
      <c r="K87"/>
      <c r="L87"/>
      <c r="M87"/>
      <c r="N87"/>
      <c r="O87"/>
      <c r="P87"/>
      <c r="Q87"/>
      <c r="R87"/>
      <c r="S87"/>
      <c r="T87"/>
      <c r="U87"/>
    </row>
    <row r="88" spans="1:21" ht="5.0999999999999996" customHeight="1" thickBot="1" x14ac:dyDescent="0.3">
      <c r="A88"/>
      <c r="B88" s="30"/>
      <c r="C88"/>
      <c r="D88"/>
      <c r="E88"/>
      <c r="F88"/>
      <c r="G88"/>
      <c r="H88"/>
      <c r="I88" s="24"/>
      <c r="K88"/>
      <c r="L88"/>
      <c r="M88"/>
      <c r="N88"/>
      <c r="O88"/>
      <c r="P88"/>
      <c r="Q88"/>
      <c r="R88"/>
      <c r="S88"/>
      <c r="T88"/>
      <c r="U88"/>
    </row>
    <row r="89" spans="1:21" ht="18" customHeight="1" thickBot="1" x14ac:dyDescent="0.3">
      <c r="A89"/>
      <c r="B89" s="30"/>
      <c r="C89" s="829" t="s">
        <v>338</v>
      </c>
      <c r="D89" s="829"/>
      <c r="E89" s="409">
        <f>SUM(E82:E87)</f>
        <v>0</v>
      </c>
      <c r="F89"/>
      <c r="G89" s="829"/>
      <c r="H89" s="829"/>
      <c r="I89" s="409">
        <f>SUM(I82:I87)</f>
        <v>0</v>
      </c>
      <c r="K89"/>
      <c r="L89"/>
      <c r="M89"/>
      <c r="N89"/>
      <c r="O89"/>
      <c r="P89"/>
      <c r="Q89"/>
      <c r="R89"/>
      <c r="S89"/>
      <c r="T89"/>
      <c r="U89"/>
    </row>
    <row r="90" spans="1:21" ht="5.0999999999999996" customHeight="1" thickBot="1" x14ac:dyDescent="0.3">
      <c r="A90"/>
      <c r="B90" s="30"/>
      <c r="C90"/>
      <c r="D90"/>
      <c r="E90"/>
      <c r="F90"/>
      <c r="G90"/>
      <c r="H90"/>
      <c r="I90" s="24"/>
      <c r="K90"/>
      <c r="L90"/>
      <c r="M90"/>
      <c r="N90"/>
      <c r="O90"/>
      <c r="P90"/>
      <c r="Q90"/>
      <c r="R90"/>
      <c r="S90"/>
      <c r="T90"/>
      <c r="U90"/>
    </row>
    <row r="91" spans="1:21" ht="18" customHeight="1" thickBot="1" x14ac:dyDescent="0.3">
      <c r="A91"/>
      <c r="B91" s="1038" t="s">
        <v>602</v>
      </c>
      <c r="C91" s="829"/>
      <c r="D91" s="829"/>
      <c r="E91" s="409">
        <f>SUM(E89/12)</f>
        <v>0</v>
      </c>
      <c r="F91" s="829"/>
      <c r="G91" s="829"/>
      <c r="H91" s="829"/>
      <c r="I91" s="409">
        <f>SUM(I89/12)</f>
        <v>0</v>
      </c>
      <c r="K91"/>
      <c r="L91"/>
      <c r="M91"/>
      <c r="N91"/>
      <c r="O91"/>
      <c r="P91"/>
      <c r="Q91"/>
      <c r="R91"/>
      <c r="S91"/>
      <c r="T91"/>
      <c r="U91"/>
    </row>
    <row r="92" spans="1:21" ht="9" customHeight="1" thickBot="1" x14ac:dyDescent="0.3">
      <c r="A92"/>
      <c r="B92" s="30"/>
      <c r="C92"/>
      <c r="D92"/>
      <c r="E92"/>
      <c r="F92"/>
      <c r="G92"/>
      <c r="H92"/>
      <c r="I92" s="24"/>
      <c r="K92"/>
      <c r="L92"/>
      <c r="M92"/>
      <c r="N92"/>
      <c r="O92"/>
      <c r="P92"/>
      <c r="Q92"/>
      <c r="R92"/>
      <c r="S92"/>
      <c r="T92"/>
      <c r="U92"/>
    </row>
    <row r="93" spans="1:21" ht="18" customHeight="1" thickBot="1" x14ac:dyDescent="0.3">
      <c r="A93"/>
      <c r="B93" s="30"/>
      <c r="C93" t="s">
        <v>2</v>
      </c>
      <c r="D93"/>
      <c r="E93" s="576" t="str">
        <f>IF(AND(E91&lt;I91, E91&gt;I91), "Yes", "No")</f>
        <v>No</v>
      </c>
      <c r="F93"/>
      <c r="G93" s="994" t="s">
        <v>203</v>
      </c>
      <c r="H93" s="994"/>
      <c r="I93" s="409">
        <f>SUM(E89+I89)/24</f>
        <v>0</v>
      </c>
      <c r="K93"/>
      <c r="L93"/>
      <c r="M93"/>
      <c r="N93"/>
      <c r="O93"/>
      <c r="P93"/>
      <c r="Q93"/>
      <c r="R93"/>
      <c r="S93"/>
      <c r="T93"/>
      <c r="U93"/>
    </row>
    <row r="94" spans="1:21" ht="9" customHeight="1" x14ac:dyDescent="0.25">
      <c r="A94"/>
      <c r="B94" s="30"/>
      <c r="C94"/>
      <c r="D94"/>
      <c r="E94"/>
      <c r="F94"/>
      <c r="G94" s="194"/>
      <c r="H94" s="194"/>
      <c r="I94" s="265"/>
      <c r="K94"/>
      <c r="L94"/>
      <c r="M94"/>
      <c r="N94"/>
      <c r="O94"/>
      <c r="P94"/>
      <c r="Q94"/>
      <c r="R94"/>
      <c r="S94"/>
      <c r="T94"/>
      <c r="U94"/>
    </row>
    <row r="95" spans="1:21" ht="18" customHeight="1" x14ac:dyDescent="0.25">
      <c r="A95"/>
      <c r="B95" s="30"/>
      <c r="C95" s="829" t="s">
        <v>495</v>
      </c>
      <c r="D95" s="829"/>
      <c r="E95" s="829"/>
      <c r="F95" s="829"/>
      <c r="G95" s="829"/>
      <c r="H95" s="829"/>
      <c r="I95" s="244"/>
      <c r="K95"/>
      <c r="L95"/>
      <c r="M95"/>
      <c r="N95"/>
      <c r="O95"/>
      <c r="P95"/>
      <c r="Q95"/>
      <c r="R95"/>
      <c r="S95"/>
      <c r="T95"/>
      <c r="U95"/>
    </row>
    <row r="96" spans="1:21" ht="9" customHeight="1" thickBot="1" x14ac:dyDescent="0.3">
      <c r="A96"/>
      <c r="B96" s="30"/>
      <c r="C96"/>
      <c r="D96"/>
      <c r="E96"/>
      <c r="F96"/>
      <c r="G96"/>
      <c r="H96"/>
      <c r="I96" s="266"/>
      <c r="K96"/>
      <c r="L96"/>
      <c r="M96"/>
      <c r="N96"/>
      <c r="O96"/>
      <c r="P96"/>
      <c r="Q96"/>
      <c r="R96"/>
      <c r="S96"/>
      <c r="T96"/>
      <c r="U96"/>
    </row>
    <row r="97" spans="1:21" ht="18" customHeight="1" thickBot="1" x14ac:dyDescent="0.3">
      <c r="A97"/>
      <c r="B97" s="30"/>
      <c r="C97"/>
      <c r="D97"/>
      <c r="E97"/>
      <c r="F97"/>
      <c r="G97" s="829" t="s">
        <v>346</v>
      </c>
      <c r="H97" s="1042"/>
      <c r="I97" s="494" t="e">
        <f>(I93*24)/I95</f>
        <v>#DIV/0!</v>
      </c>
      <c r="K97"/>
      <c r="L97"/>
      <c r="M97"/>
      <c r="N97"/>
      <c r="O97"/>
      <c r="P97"/>
      <c r="Q97"/>
      <c r="R97"/>
      <c r="S97"/>
      <c r="T97"/>
      <c r="U97"/>
    </row>
    <row r="98" spans="1:21" ht="9" customHeight="1" thickBot="1" x14ac:dyDescent="0.3">
      <c r="A98"/>
      <c r="B98" s="30"/>
      <c r="C98"/>
      <c r="D98"/>
      <c r="E98"/>
      <c r="F98"/>
      <c r="G98"/>
      <c r="H98"/>
      <c r="I98" s="495"/>
      <c r="K98"/>
      <c r="L98"/>
      <c r="M98"/>
      <c r="N98"/>
      <c r="O98"/>
      <c r="P98"/>
      <c r="Q98"/>
      <c r="R98"/>
      <c r="S98"/>
      <c r="T98"/>
      <c r="U98"/>
    </row>
    <row r="99" spans="1:21" ht="18" customHeight="1" thickBot="1" x14ac:dyDescent="0.3">
      <c r="A99"/>
      <c r="B99" s="30"/>
      <c r="C99"/>
      <c r="D99"/>
      <c r="E99" s="1043" t="s">
        <v>347</v>
      </c>
      <c r="F99" s="1043"/>
      <c r="G99" s="1043"/>
      <c r="H99" s="1044"/>
      <c r="I99" s="494" t="b">
        <f>IF(I91&lt;E91,I91)</f>
        <v>0</v>
      </c>
      <c r="K99"/>
      <c r="L99"/>
      <c r="M99"/>
      <c r="N99"/>
      <c r="O99"/>
      <c r="P99"/>
      <c r="Q99"/>
      <c r="R99"/>
      <c r="S99"/>
      <c r="T99"/>
      <c r="U99"/>
    </row>
    <row r="100" spans="1:21" ht="9" customHeight="1" thickBot="1" x14ac:dyDescent="0.3">
      <c r="A100"/>
      <c r="B100" s="30"/>
      <c r="C100"/>
      <c r="D100"/>
      <c r="E100"/>
      <c r="F100"/>
      <c r="G100"/>
      <c r="H100"/>
      <c r="I100" s="24"/>
      <c r="K100"/>
      <c r="L100"/>
      <c r="M100"/>
      <c r="N100"/>
      <c r="O100"/>
      <c r="P100"/>
      <c r="Q100"/>
      <c r="R100"/>
      <c r="S100"/>
      <c r="T100"/>
      <c r="U100"/>
    </row>
    <row r="101" spans="1:21" ht="18" customHeight="1" thickBot="1" x14ac:dyDescent="0.3">
      <c r="A101"/>
      <c r="B101" s="30"/>
      <c r="C101"/>
      <c r="D101"/>
      <c r="E101"/>
      <c r="F101"/>
      <c r="G101" s="1045" t="s">
        <v>490</v>
      </c>
      <c r="H101" s="1045"/>
      <c r="I101" s="493" t="e">
        <f xml:space="preserve"> IF(D103="yes", MIN(I97, G105, I99, I91),
IF(AND(I95&lt;24, OR(D103="no", D103="")), MIN(I97, I99, I91),
MIN(I93, I99, I91)))</f>
        <v>#DIV/0!</v>
      </c>
      <c r="K101"/>
      <c r="L101"/>
      <c r="M101"/>
      <c r="N101"/>
      <c r="O101"/>
      <c r="P101"/>
      <c r="Q101"/>
      <c r="R101"/>
      <c r="S101"/>
      <c r="T101"/>
      <c r="U101"/>
    </row>
    <row r="102" spans="1:21" ht="9" customHeight="1" x14ac:dyDescent="0.25">
      <c r="A102"/>
      <c r="B102" s="30"/>
      <c r="C102"/>
      <c r="D102"/>
      <c r="E102"/>
      <c r="F102"/>
      <c r="G102"/>
      <c r="H102"/>
      <c r="I102" s="24"/>
      <c r="K102"/>
      <c r="L102"/>
      <c r="M102"/>
      <c r="N102"/>
      <c r="O102"/>
      <c r="P102"/>
      <c r="Q102"/>
      <c r="R102"/>
      <c r="S102"/>
      <c r="T102"/>
      <c r="U102"/>
    </row>
    <row r="103" spans="1:21" customFormat="1" ht="18" customHeight="1" x14ac:dyDescent="0.25">
      <c r="B103" s="882" t="s">
        <v>482</v>
      </c>
      <c r="C103" s="883"/>
      <c r="D103" s="501"/>
      <c r="E103" s="1046" t="str">
        <f>IF(D103="yes", "ADU income may not exceed 30% of monthly effective income", "")</f>
        <v/>
      </c>
      <c r="F103" s="1047"/>
      <c r="G103" s="1047"/>
      <c r="H103" s="1047"/>
      <c r="I103" s="1048"/>
    </row>
    <row r="104" spans="1:21" customFormat="1" ht="5.0999999999999996" customHeight="1" x14ac:dyDescent="0.25">
      <c r="B104" s="398">
        <v>44055</v>
      </c>
      <c r="C104" s="485"/>
      <c r="D104" s="483"/>
      <c r="E104" s="486"/>
      <c r="F104" s="486"/>
      <c r="G104" s="1049"/>
      <c r="H104" s="1049"/>
      <c r="I104" s="482"/>
    </row>
    <row r="105" spans="1:21" customFormat="1" ht="18" customHeight="1" x14ac:dyDescent="0.25">
      <c r="B105" s="1050" t="s">
        <v>562</v>
      </c>
      <c r="C105" s="1051"/>
      <c r="D105" s="502"/>
      <c r="E105" s="1052" t="s">
        <v>489</v>
      </c>
      <c r="F105" s="1052"/>
      <c r="G105" s="487">
        <f>D105*0.3</f>
        <v>0</v>
      </c>
      <c r="H105" s="481"/>
      <c r="I105" s="482"/>
    </row>
    <row r="106" spans="1:21" customFormat="1" ht="5.0999999999999996" customHeight="1" x14ac:dyDescent="0.25">
      <c r="B106" s="398"/>
      <c r="C106" s="485"/>
      <c r="D106" s="483"/>
      <c r="E106" s="486"/>
      <c r="F106" s="486"/>
      <c r="G106" s="481"/>
      <c r="H106" s="481"/>
      <c r="I106" s="482"/>
    </row>
    <row r="107" spans="1:21" customFormat="1" ht="9" customHeight="1" thickBot="1" x14ac:dyDescent="0.3">
      <c r="B107" s="21"/>
      <c r="C107" s="401"/>
      <c r="D107" s="71"/>
      <c r="E107" s="479"/>
      <c r="F107" s="479"/>
      <c r="G107" s="479"/>
      <c r="H107" s="479"/>
      <c r="I107" s="5"/>
    </row>
    <row r="108" spans="1:21" ht="15" customHeight="1" thickBot="1" x14ac:dyDescent="0.3">
      <c r="A108"/>
      <c r="B108" s="1039" t="s">
        <v>98</v>
      </c>
      <c r="C108" s="1040"/>
      <c r="D108" s="1040"/>
      <c r="E108" s="1040"/>
      <c r="F108" s="1040"/>
      <c r="G108" s="1040"/>
      <c r="H108" s="1040"/>
      <c r="I108" s="1041"/>
      <c r="K108"/>
      <c r="L108"/>
      <c r="M108"/>
      <c r="N108"/>
      <c r="O108"/>
      <c r="P108"/>
      <c r="Q108"/>
      <c r="R108"/>
      <c r="S108"/>
      <c r="T108"/>
      <c r="U108"/>
    </row>
    <row r="109" spans="1:21" ht="18" customHeight="1" x14ac:dyDescent="0.25">
      <c r="A109"/>
      <c r="B109" s="918"/>
      <c r="C109" s="919"/>
      <c r="D109" s="919"/>
      <c r="E109" s="919"/>
      <c r="F109" s="919"/>
      <c r="G109" s="919"/>
      <c r="H109" s="919"/>
      <c r="I109" s="920"/>
      <c r="K109"/>
      <c r="L109"/>
      <c r="M109"/>
      <c r="N109"/>
      <c r="O109"/>
      <c r="P109"/>
      <c r="Q109"/>
      <c r="R109"/>
      <c r="S109"/>
      <c r="T109"/>
      <c r="U109"/>
    </row>
    <row r="110" spans="1:21" ht="18" customHeight="1" x14ac:dyDescent="0.25">
      <c r="A110"/>
      <c r="B110" s="921"/>
      <c r="C110" s="922"/>
      <c r="D110" s="922"/>
      <c r="E110" s="922"/>
      <c r="F110" s="922"/>
      <c r="G110" s="922"/>
      <c r="H110" s="922"/>
      <c r="I110" s="923"/>
      <c r="K110"/>
      <c r="L110"/>
      <c r="M110"/>
      <c r="N110"/>
      <c r="O110"/>
      <c r="P110"/>
      <c r="Q110"/>
      <c r="R110"/>
      <c r="S110"/>
      <c r="T110"/>
      <c r="U110"/>
    </row>
    <row r="111" spans="1:21" ht="18" customHeight="1" x14ac:dyDescent="0.25">
      <c r="A111"/>
      <c r="B111" s="921"/>
      <c r="C111" s="922"/>
      <c r="D111" s="922"/>
      <c r="E111" s="922"/>
      <c r="F111" s="922"/>
      <c r="G111" s="922"/>
      <c r="H111" s="922"/>
      <c r="I111" s="923"/>
      <c r="K111"/>
      <c r="L111"/>
      <c r="M111"/>
      <c r="N111"/>
      <c r="O111"/>
      <c r="P111"/>
      <c r="Q111"/>
      <c r="R111"/>
      <c r="S111"/>
      <c r="T111"/>
      <c r="U111"/>
    </row>
    <row r="112" spans="1:21" ht="18" customHeight="1" thickBot="1" x14ac:dyDescent="0.3">
      <c r="A112"/>
      <c r="B112" s="924"/>
      <c r="C112" s="925"/>
      <c r="D112" s="925"/>
      <c r="E112" s="925"/>
      <c r="F112" s="925"/>
      <c r="G112" s="925"/>
      <c r="H112" s="925"/>
      <c r="I112" s="926"/>
      <c r="K112"/>
      <c r="L112"/>
      <c r="M112"/>
      <c r="N112"/>
      <c r="O112"/>
      <c r="P112"/>
      <c r="Q112"/>
      <c r="R112"/>
      <c r="S112"/>
      <c r="T112"/>
      <c r="U112"/>
    </row>
    <row r="113" spans="2:9" customFormat="1" ht="5.25" customHeight="1" thickBot="1" x14ac:dyDescent="0.3"/>
    <row r="114" spans="2:9" customFormat="1" ht="18" customHeight="1" x14ac:dyDescent="0.25">
      <c r="B114" s="605" t="s">
        <v>493</v>
      </c>
      <c r="C114" s="606"/>
      <c r="D114" s="606"/>
      <c r="E114" s="606"/>
      <c r="F114" s="606"/>
      <c r="G114" s="606"/>
      <c r="H114" s="606"/>
      <c r="I114" s="607"/>
    </row>
    <row r="115" spans="2:9" customFormat="1" ht="18" customHeight="1" x14ac:dyDescent="0.25">
      <c r="B115" s="608"/>
      <c r="C115" s="609"/>
      <c r="D115" s="609"/>
      <c r="E115" s="609"/>
      <c r="F115" s="609"/>
      <c r="G115" s="609"/>
      <c r="H115" s="609"/>
      <c r="I115" s="610"/>
    </row>
    <row r="116" spans="2:9" customFormat="1" ht="18" customHeight="1" thickBot="1" x14ac:dyDescent="0.3">
      <c r="B116" s="611"/>
      <c r="C116" s="612"/>
      <c r="D116" s="612"/>
      <c r="E116" s="612"/>
      <c r="F116" s="612"/>
      <c r="G116" s="612"/>
      <c r="H116" s="612"/>
      <c r="I116" s="613"/>
    </row>
    <row r="117" spans="2:9" customFormat="1" ht="18" customHeight="1" x14ac:dyDescent="0.25">
      <c r="B117" s="169"/>
      <c r="C117" s="170"/>
      <c r="D117" s="170"/>
      <c r="E117" s="170"/>
      <c r="F117" s="170"/>
      <c r="G117" s="170"/>
      <c r="H117" s="170"/>
      <c r="I117" s="171"/>
    </row>
    <row r="118" spans="2:9" customFormat="1" ht="18" customHeight="1" x14ac:dyDescent="0.25">
      <c r="B118" s="3"/>
      <c r="C118" s="74" t="s">
        <v>287</v>
      </c>
      <c r="D118" s="927"/>
      <c r="E118" s="928"/>
      <c r="F118" s="928"/>
      <c r="G118" s="928"/>
      <c r="H118" s="929"/>
      <c r="I118" s="196"/>
    </row>
    <row r="119" spans="2:9" customFormat="1" ht="18" customHeight="1" x14ac:dyDescent="0.25">
      <c r="B119" s="3"/>
      <c r="C119" s="74"/>
      <c r="D119" s="200"/>
      <c r="E119" s="200"/>
      <c r="F119" s="200"/>
      <c r="G119" s="200"/>
      <c r="H119" s="200"/>
      <c r="I119" s="196"/>
    </row>
    <row r="120" spans="2:9" customFormat="1" ht="18" customHeight="1" x14ac:dyDescent="0.25">
      <c r="B120" s="3"/>
      <c r="C120" s="74" t="s">
        <v>348</v>
      </c>
      <c r="D120" s="927"/>
      <c r="E120" s="928"/>
      <c r="F120" s="928"/>
      <c r="G120" s="928"/>
      <c r="H120" s="929"/>
      <c r="I120" s="196"/>
    </row>
    <row r="121" spans="2:9" customFormat="1" ht="18" customHeight="1" thickBot="1" x14ac:dyDescent="0.3">
      <c r="B121" s="103"/>
      <c r="C121" s="488"/>
      <c r="D121" s="6"/>
      <c r="E121" s="17"/>
      <c r="F121" s="17"/>
      <c r="G121" s="17"/>
      <c r="H121" s="648"/>
      <c r="I121" s="996"/>
    </row>
    <row r="122" spans="2:9" customFormat="1" ht="18" customHeight="1" thickBot="1" x14ac:dyDescent="0.3">
      <c r="B122" s="1062" t="s">
        <v>325</v>
      </c>
      <c r="C122" s="1060"/>
      <c r="D122" s="1060"/>
      <c r="E122" s="1060"/>
      <c r="F122" s="1060"/>
      <c r="G122" s="1060"/>
      <c r="H122" s="1060"/>
      <c r="I122" s="1061"/>
    </row>
    <row r="123" spans="2:9" customFormat="1" ht="5.0999999999999996" customHeight="1" thickBot="1" x14ac:dyDescent="0.3">
      <c r="B123" s="91" t="s">
        <v>2</v>
      </c>
      <c r="C123" s="484"/>
      <c r="D123" s="484"/>
      <c r="E123" s="484"/>
      <c r="F123" s="484"/>
      <c r="G123" s="484"/>
      <c r="H123" s="484"/>
      <c r="I123" s="92"/>
    </row>
    <row r="124" spans="2:9" customFormat="1" ht="18" customHeight="1" thickBot="1" x14ac:dyDescent="0.3">
      <c r="B124" s="867" t="s">
        <v>326</v>
      </c>
      <c r="C124" s="805"/>
      <c r="D124" s="805"/>
      <c r="E124" s="805"/>
      <c r="F124" s="38"/>
      <c r="G124" s="500">
        <v>0</v>
      </c>
      <c r="H124" s="128" t="str">
        <f>IF(AND(D129="yes", D133="yes"),"x 50%", "x 75%")</f>
        <v>x 75%</v>
      </c>
      <c r="I124" s="407">
        <f>IF(AND(D129="yes",D133="yes"), G124*0.5, G124*0.75)</f>
        <v>0</v>
      </c>
    </row>
    <row r="125" spans="2:9" customFormat="1" ht="18" customHeight="1" thickBot="1" x14ac:dyDescent="0.3">
      <c r="B125" s="867" t="s">
        <v>327</v>
      </c>
      <c r="C125" s="805"/>
      <c r="D125" s="805"/>
      <c r="E125" s="805"/>
      <c r="F125" s="38"/>
      <c r="G125" s="500">
        <v>0</v>
      </c>
      <c r="H125" s="128" t="str">
        <f>IF(AND(D129="yes", D133="yes"),"x 50%", "x 75%")</f>
        <v>x 75%</v>
      </c>
      <c r="I125" s="407">
        <f>IF(AND(D129="yes",D133="yes"), G125*0.5, G125*0.75)</f>
        <v>0</v>
      </c>
    </row>
    <row r="126" spans="2:9" customFormat="1" ht="18" customHeight="1" thickBot="1" x14ac:dyDescent="0.3">
      <c r="B126" s="30"/>
      <c r="I126" s="199" t="s">
        <v>328</v>
      </c>
    </row>
    <row r="127" spans="2:9" customFormat="1" ht="18" customHeight="1" thickBot="1" x14ac:dyDescent="0.3">
      <c r="B127" s="3"/>
      <c r="C127" s="1"/>
      <c r="D127" s="1"/>
      <c r="E127" s="1"/>
      <c r="F127" s="1"/>
      <c r="G127" s="674" t="s">
        <v>329</v>
      </c>
      <c r="H127" s="763"/>
      <c r="I127" s="559">
        <f>IF(D129="yes",MIN(G131,I124,I125),
MIN(I124,I125))</f>
        <v>0</v>
      </c>
    </row>
    <row r="128" spans="2:9" customFormat="1" ht="5.0999999999999996" customHeight="1" x14ac:dyDescent="0.25">
      <c r="B128" s="3"/>
      <c r="C128" s="1"/>
      <c r="D128" s="1"/>
      <c r="E128" s="1"/>
      <c r="F128" s="1"/>
      <c r="G128" s="1"/>
      <c r="H128" s="1"/>
      <c r="I128" s="2"/>
    </row>
    <row r="129" spans="2:9" customFormat="1" ht="18" customHeight="1" x14ac:dyDescent="0.25">
      <c r="B129" s="882" t="s">
        <v>482</v>
      </c>
      <c r="C129" s="883"/>
      <c r="D129" s="501"/>
      <c r="E129" s="1063" t="str">
        <f>IF(D129="yes", "ADU income may not exceed 30% of monthly effective income",
"")</f>
        <v/>
      </c>
      <c r="F129" s="1064"/>
      <c r="G129" s="1064"/>
      <c r="H129" s="1064"/>
      <c r="I129" s="1065"/>
    </row>
    <row r="130" spans="2:9" customFormat="1" ht="5.0999999999999996" customHeight="1" x14ac:dyDescent="0.25">
      <c r="B130" s="398">
        <v>44055</v>
      </c>
      <c r="C130" s="485"/>
      <c r="D130" s="483" t="str">
        <f>IF(AND(D129&gt;=B130, D129&lt;=B133), "Yes", "No")</f>
        <v>No</v>
      </c>
      <c r="E130" s="486"/>
      <c r="F130" s="486"/>
      <c r="G130" s="1049"/>
      <c r="H130" s="1049"/>
      <c r="I130" s="482"/>
    </row>
    <row r="131" spans="2:9" customFormat="1" ht="18" customHeight="1" x14ac:dyDescent="0.25">
      <c r="B131" s="1050" t="s">
        <v>562</v>
      </c>
      <c r="C131" s="1051"/>
      <c r="D131" s="502"/>
      <c r="E131" s="1052" t="str">
        <f>IF(D129="yes", "X 30%", "")</f>
        <v/>
      </c>
      <c r="F131" s="1052"/>
      <c r="G131" s="487" t="str">
        <f>IF(D129="yes", D131*0.3, "")</f>
        <v/>
      </c>
      <c r="H131" s="481"/>
      <c r="I131" s="482"/>
    </row>
    <row r="132" spans="2:9" customFormat="1" ht="5.0999999999999996" customHeight="1" x14ac:dyDescent="0.25">
      <c r="B132" s="398"/>
      <c r="C132" s="485"/>
      <c r="D132" s="483"/>
      <c r="E132" s="486"/>
      <c r="F132" s="486"/>
      <c r="G132" s="481"/>
      <c r="H132" s="481"/>
      <c r="I132" s="482"/>
    </row>
    <row r="133" spans="2:9" customFormat="1" ht="18" customHeight="1" x14ac:dyDescent="0.25">
      <c r="B133" s="1057" t="s">
        <v>478</v>
      </c>
      <c r="C133" s="1058"/>
      <c r="D133" s="503"/>
      <c r="E133" s="1047" t="str">
        <f>IF(AND(D129="yes", D133="yes"),"If ADU + 203k, vacancy Factor restricted to 50%", "")</f>
        <v/>
      </c>
      <c r="F133" s="1047"/>
      <c r="G133" s="1047"/>
      <c r="H133" s="1047"/>
      <c r="I133" s="1048"/>
    </row>
    <row r="134" spans="2:9" customFormat="1" ht="5.0999999999999996" customHeight="1" thickBot="1" x14ac:dyDescent="0.3">
      <c r="B134" s="21"/>
      <c r="C134" s="401"/>
      <c r="D134" s="71"/>
      <c r="E134" s="479"/>
      <c r="F134" s="479"/>
      <c r="G134" s="479"/>
      <c r="H134" s="479"/>
      <c r="I134" s="5"/>
    </row>
    <row r="135" spans="2:9" customFormat="1" ht="18" customHeight="1" thickBot="1" x14ac:dyDescent="0.3">
      <c r="B135" s="1059" t="s">
        <v>330</v>
      </c>
      <c r="C135" s="1060"/>
      <c r="D135" s="1060"/>
      <c r="E135" s="1060"/>
      <c r="F135" s="1060"/>
      <c r="G135" s="1060"/>
      <c r="H135" s="1060"/>
      <c r="I135" s="1061"/>
    </row>
    <row r="136" spans="2:9" customFormat="1" ht="8.1" customHeight="1" x14ac:dyDescent="0.25">
      <c r="B136" s="30"/>
      <c r="D136" s="82"/>
      <c r="E136" s="139" t="s">
        <v>2</v>
      </c>
      <c r="F136" s="82"/>
      <c r="G136" s="82"/>
      <c r="H136" s="82"/>
      <c r="I136" s="249"/>
    </row>
    <row r="137" spans="2:9" customFormat="1" ht="18" customHeight="1" x14ac:dyDescent="0.25">
      <c r="B137" s="30"/>
      <c r="C137" s="600" t="s">
        <v>491</v>
      </c>
      <c r="D137" s="1013"/>
      <c r="E137" s="146"/>
      <c r="F137" s="190"/>
      <c r="G137" s="829" t="s">
        <v>331</v>
      </c>
      <c r="H137" s="1053"/>
      <c r="I137" s="147"/>
    </row>
    <row r="138" spans="2:9" customFormat="1" ht="5.0999999999999996" customHeight="1" x14ac:dyDescent="0.25">
      <c r="B138" s="161"/>
      <c r="C138" s="36"/>
      <c r="D138" s="139"/>
      <c r="E138" s="139"/>
      <c r="F138" s="139"/>
      <c r="G138" s="139"/>
      <c r="H138" s="1"/>
      <c r="I138" s="2"/>
    </row>
    <row r="139" spans="2:9" customFormat="1" ht="18" customHeight="1" x14ac:dyDescent="0.25">
      <c r="B139" s="79"/>
      <c r="C139" s="657" t="s">
        <v>332</v>
      </c>
      <c r="D139" s="813"/>
      <c r="E139" s="408">
        <v>0</v>
      </c>
      <c r="F139" s="1054" t="s">
        <v>234</v>
      </c>
      <c r="G139" s="1055"/>
      <c r="H139" s="1056"/>
      <c r="I139" s="410">
        <v>0</v>
      </c>
    </row>
    <row r="140" spans="2:9" customFormat="1" ht="18" customHeight="1" x14ac:dyDescent="0.25">
      <c r="B140" s="79"/>
      <c r="C140" s="657" t="s">
        <v>333</v>
      </c>
      <c r="D140" s="813"/>
      <c r="E140" s="408">
        <v>0</v>
      </c>
      <c r="F140" s="14"/>
      <c r="G140" s="1"/>
      <c r="H140" s="1"/>
      <c r="I140" s="410">
        <v>0</v>
      </c>
    </row>
    <row r="141" spans="2:9" customFormat="1" ht="18" customHeight="1" x14ac:dyDescent="0.25">
      <c r="B141" s="79"/>
      <c r="C141" s="17" t="s">
        <v>334</v>
      </c>
      <c r="D141" s="17"/>
      <c r="E141" s="408">
        <v>0</v>
      </c>
      <c r="F141" s="14"/>
      <c r="G141" s="1"/>
      <c r="H141" s="1"/>
      <c r="I141" s="408">
        <v>0</v>
      </c>
    </row>
    <row r="142" spans="2:9" customFormat="1" ht="18" customHeight="1" x14ac:dyDescent="0.25">
      <c r="B142" s="79"/>
      <c r="C142" s="17" t="s">
        <v>335</v>
      </c>
      <c r="D142" s="17"/>
      <c r="E142" s="408">
        <v>0</v>
      </c>
      <c r="F142" s="14"/>
      <c r="G142" s="1"/>
      <c r="H142" s="1"/>
      <c r="I142" s="408">
        <v>0</v>
      </c>
    </row>
    <row r="143" spans="2:9" customFormat="1" ht="18" customHeight="1" x14ac:dyDescent="0.25">
      <c r="B143" s="79"/>
      <c r="C143" s="17" t="s">
        <v>336</v>
      </c>
      <c r="D143" s="17"/>
      <c r="E143" s="408">
        <v>0</v>
      </c>
      <c r="F143" s="14"/>
      <c r="G143" s="1"/>
      <c r="H143" s="1"/>
      <c r="I143" s="408">
        <v>0</v>
      </c>
    </row>
    <row r="144" spans="2:9" customFormat="1" ht="18" customHeight="1" x14ac:dyDescent="0.25">
      <c r="B144" s="79"/>
      <c r="C144" s="17" t="s">
        <v>337</v>
      </c>
      <c r="D144" s="17"/>
      <c r="E144" s="408">
        <v>0</v>
      </c>
      <c r="F144" s="14"/>
      <c r="G144" s="1"/>
      <c r="H144" s="1"/>
      <c r="I144" s="408">
        <v>0</v>
      </c>
    </row>
    <row r="145" spans="2:9" customFormat="1" ht="5.0999999999999996" customHeight="1" thickBot="1" x14ac:dyDescent="0.3">
      <c r="B145" s="30"/>
      <c r="I145" s="24"/>
    </row>
    <row r="146" spans="2:9" customFormat="1" ht="18" customHeight="1" thickBot="1" x14ac:dyDescent="0.3">
      <c r="B146" s="30"/>
      <c r="C146" s="829" t="s">
        <v>344</v>
      </c>
      <c r="D146" s="829"/>
      <c r="E146" s="409">
        <f>SUM(E139:E144)</f>
        <v>0</v>
      </c>
      <c r="G146" s="829" t="s">
        <v>344</v>
      </c>
      <c r="H146" s="829"/>
      <c r="I146" s="409">
        <f>SUM(I139:I144)</f>
        <v>0</v>
      </c>
    </row>
    <row r="147" spans="2:9" customFormat="1" ht="5.0999999999999996" customHeight="1" thickBot="1" x14ac:dyDescent="0.3">
      <c r="B147" s="30"/>
      <c r="I147" s="24"/>
    </row>
    <row r="148" spans="2:9" customFormat="1" ht="18" customHeight="1" thickBot="1" x14ac:dyDescent="0.3">
      <c r="B148" s="1038" t="s">
        <v>345</v>
      </c>
      <c r="C148" s="829"/>
      <c r="D148" s="829"/>
      <c r="E148" s="409">
        <f>SUM(E146/12)</f>
        <v>0</v>
      </c>
      <c r="F148" s="829" t="s">
        <v>345</v>
      </c>
      <c r="G148" s="829"/>
      <c r="H148" s="829"/>
      <c r="I148" s="409">
        <f>SUM(I146/12)</f>
        <v>0</v>
      </c>
    </row>
    <row r="149" spans="2:9" customFormat="1" ht="5.0999999999999996" customHeight="1" thickBot="1" x14ac:dyDescent="0.3">
      <c r="B149" s="30"/>
      <c r="I149" s="24"/>
    </row>
    <row r="150" spans="2:9" customFormat="1" ht="18" customHeight="1" thickBot="1" x14ac:dyDescent="0.3">
      <c r="B150" s="30"/>
      <c r="C150" t="s">
        <v>2</v>
      </c>
      <c r="E150" s="405" t="str">
        <f>IF(AND(E148&lt;I148, E148&gt;I148), "Yes", "No")</f>
        <v>No</v>
      </c>
      <c r="G150" s="994" t="s">
        <v>203</v>
      </c>
      <c r="H150" s="994"/>
      <c r="I150" s="409">
        <f>SUM(E146+I146)/24</f>
        <v>0</v>
      </c>
    </row>
    <row r="151" spans="2:9" customFormat="1" ht="5.0999999999999996" customHeight="1" x14ac:dyDescent="0.25">
      <c r="B151" s="30"/>
      <c r="G151" s="194"/>
      <c r="H151" s="194"/>
      <c r="I151" s="265"/>
    </row>
    <row r="152" spans="2:9" customFormat="1" ht="18" customHeight="1" x14ac:dyDescent="0.25">
      <c r="B152" s="30"/>
      <c r="C152" s="829" t="s">
        <v>495</v>
      </c>
      <c r="D152" s="829"/>
      <c r="E152" s="829"/>
      <c r="F152" s="829"/>
      <c r="G152" s="829"/>
      <c r="H152" s="829"/>
      <c r="I152" s="244"/>
    </row>
    <row r="153" spans="2:9" customFormat="1" ht="5.0999999999999996" customHeight="1" thickBot="1" x14ac:dyDescent="0.3">
      <c r="B153" s="30"/>
      <c r="I153" s="266"/>
    </row>
    <row r="154" spans="2:9" customFormat="1" ht="18" customHeight="1" thickBot="1" x14ac:dyDescent="0.3">
      <c r="B154" s="30"/>
      <c r="G154" s="829" t="s">
        <v>346</v>
      </c>
      <c r="H154" s="1042"/>
      <c r="I154" s="494" t="e">
        <f>(I150*24)/I152</f>
        <v>#DIV/0!</v>
      </c>
    </row>
    <row r="155" spans="2:9" customFormat="1" ht="5.0999999999999996" customHeight="1" thickBot="1" x14ac:dyDescent="0.3">
      <c r="B155" s="30"/>
      <c r="I155" s="267"/>
    </row>
    <row r="156" spans="2:9" customFormat="1" ht="18" customHeight="1" thickBot="1" x14ac:dyDescent="0.3">
      <c r="B156" s="30"/>
      <c r="E156" s="1043" t="s">
        <v>347</v>
      </c>
      <c r="F156" s="1043"/>
      <c r="G156" s="1043"/>
      <c r="H156" s="1044"/>
      <c r="I156" s="406" t="b">
        <f>IF(I148&lt;E148,I148)</f>
        <v>0</v>
      </c>
    </row>
    <row r="157" spans="2:9" customFormat="1" ht="9" customHeight="1" thickBot="1" x14ac:dyDescent="0.3">
      <c r="B157" s="30"/>
      <c r="I157" s="24"/>
    </row>
    <row r="158" spans="2:9" customFormat="1" ht="18" customHeight="1" thickBot="1" x14ac:dyDescent="0.3">
      <c r="B158" s="30"/>
      <c r="G158" s="1045" t="s">
        <v>490</v>
      </c>
      <c r="H158" s="1045"/>
      <c r="I158" s="493" t="e">
        <f xml:space="preserve"> IF(D160="yes", MIN(I154, G162, I156, I148),
IF(AND(I152&lt;24, OR(D160="no", D160="")), MIN(I154, I156, I148),
MIN(I150, I156, I148)))</f>
        <v>#DIV/0!</v>
      </c>
    </row>
    <row r="159" spans="2:9" customFormat="1" ht="5.0999999999999996" customHeight="1" x14ac:dyDescent="0.25">
      <c r="B159" s="30"/>
      <c r="I159" s="24"/>
    </row>
    <row r="160" spans="2:9" customFormat="1" ht="18" customHeight="1" x14ac:dyDescent="0.25">
      <c r="B160" s="882" t="s">
        <v>482</v>
      </c>
      <c r="C160" s="883"/>
      <c r="D160" s="501"/>
      <c r="E160" s="1046" t="str">
        <f>IF(D160="yes", "ADU income may not exceed 30% of monthly effective income", "")</f>
        <v/>
      </c>
      <c r="F160" s="1047"/>
      <c r="G160" s="1047"/>
      <c r="H160" s="1047"/>
      <c r="I160" s="1048"/>
    </row>
    <row r="161" spans="2:9" customFormat="1" ht="5.0999999999999996" customHeight="1" x14ac:dyDescent="0.25">
      <c r="B161" s="398">
        <v>44055</v>
      </c>
      <c r="C161" s="485"/>
      <c r="D161" s="483"/>
      <c r="E161" s="486"/>
      <c r="F161" s="486"/>
      <c r="G161" s="1049"/>
      <c r="H161" s="1049"/>
      <c r="I161" s="482"/>
    </row>
    <row r="162" spans="2:9" customFormat="1" ht="18" customHeight="1" x14ac:dyDescent="0.25">
      <c r="B162" s="1050" t="s">
        <v>562</v>
      </c>
      <c r="C162" s="1051"/>
      <c r="D162" s="502"/>
      <c r="E162" s="1052" t="s">
        <v>489</v>
      </c>
      <c r="F162" s="1052"/>
      <c r="G162" s="487">
        <f>D162*0.3</f>
        <v>0</v>
      </c>
      <c r="H162" s="481"/>
      <c r="I162" s="482"/>
    </row>
    <row r="163" spans="2:9" customFormat="1" ht="5.0999999999999996" customHeight="1" x14ac:dyDescent="0.25">
      <c r="B163" s="398"/>
      <c r="C163" s="485"/>
      <c r="D163" s="483"/>
      <c r="E163" s="486"/>
      <c r="F163" s="486"/>
      <c r="G163" s="481"/>
      <c r="H163" s="481"/>
      <c r="I163" s="482"/>
    </row>
    <row r="164" spans="2:9" customFormat="1" ht="5.0999999999999996" customHeight="1" thickBot="1" x14ac:dyDescent="0.3">
      <c r="B164" s="21"/>
      <c r="C164" s="401"/>
      <c r="D164" s="71"/>
      <c r="E164" s="479"/>
      <c r="F164" s="479"/>
      <c r="G164" s="479"/>
      <c r="H164" s="479"/>
      <c r="I164" s="5"/>
    </row>
    <row r="165" spans="2:9" customFormat="1" ht="18" customHeight="1" thickBot="1" x14ac:dyDescent="0.3">
      <c r="B165" s="1039" t="s">
        <v>98</v>
      </c>
      <c r="C165" s="1040"/>
      <c r="D165" s="1040"/>
      <c r="E165" s="1040"/>
      <c r="F165" s="1040"/>
      <c r="G165" s="1040"/>
      <c r="H165" s="1040"/>
      <c r="I165" s="1041"/>
    </row>
    <row r="166" spans="2:9" customFormat="1" ht="18" customHeight="1" x14ac:dyDescent="0.25">
      <c r="B166" s="918"/>
      <c r="C166" s="919"/>
      <c r="D166" s="919"/>
      <c r="E166" s="919"/>
      <c r="F166" s="919"/>
      <c r="G166" s="919"/>
      <c r="H166" s="919"/>
      <c r="I166" s="920"/>
    </row>
    <row r="167" spans="2:9" customFormat="1" ht="18" customHeight="1" x14ac:dyDescent="0.25">
      <c r="B167" s="921"/>
      <c r="C167" s="922"/>
      <c r="D167" s="922"/>
      <c r="E167" s="922"/>
      <c r="F167" s="922"/>
      <c r="G167" s="922"/>
      <c r="H167" s="922"/>
      <c r="I167" s="923"/>
    </row>
    <row r="168" spans="2:9" customFormat="1" ht="18" customHeight="1" x14ac:dyDescent="0.25">
      <c r="B168" s="921"/>
      <c r="C168" s="922"/>
      <c r="D168" s="922"/>
      <c r="E168" s="922"/>
      <c r="F168" s="922"/>
      <c r="G168" s="922"/>
      <c r="H168" s="922"/>
      <c r="I168" s="923"/>
    </row>
    <row r="169" spans="2:9" customFormat="1" ht="18" customHeight="1" thickBot="1" x14ac:dyDescent="0.3">
      <c r="B169" s="924"/>
      <c r="C169" s="925"/>
      <c r="D169" s="925"/>
      <c r="E169" s="925"/>
      <c r="F169" s="925"/>
      <c r="G169" s="925"/>
      <c r="H169" s="925"/>
      <c r="I169" s="926"/>
    </row>
    <row r="170" spans="2:9" customFormat="1" ht="5.0999999999999996" customHeight="1" thickBot="1" x14ac:dyDescent="0.3"/>
    <row r="171" spans="2:9" customFormat="1" ht="18" customHeight="1" x14ac:dyDescent="0.25">
      <c r="B171" s="605" t="s">
        <v>496</v>
      </c>
      <c r="C171" s="606"/>
      <c r="D171" s="606"/>
      <c r="E171" s="606"/>
      <c r="F171" s="606"/>
      <c r="G171" s="606"/>
      <c r="H171" s="606"/>
      <c r="I171" s="607"/>
    </row>
    <row r="172" spans="2:9" customFormat="1" ht="18" customHeight="1" x14ac:dyDescent="0.25">
      <c r="B172" s="608"/>
      <c r="C172" s="609"/>
      <c r="D172" s="609"/>
      <c r="E172" s="609"/>
      <c r="F172" s="609"/>
      <c r="G172" s="609"/>
      <c r="H172" s="609"/>
      <c r="I172" s="610"/>
    </row>
    <row r="173" spans="2:9" customFormat="1" ht="18" customHeight="1" thickBot="1" x14ac:dyDescent="0.3">
      <c r="B173" s="611"/>
      <c r="C173" s="612"/>
      <c r="D173" s="612"/>
      <c r="E173" s="612"/>
      <c r="F173" s="612"/>
      <c r="G173" s="612"/>
      <c r="H173" s="612"/>
      <c r="I173" s="613"/>
    </row>
    <row r="174" spans="2:9" customFormat="1" ht="18" customHeight="1" x14ac:dyDescent="0.25">
      <c r="B174" s="169"/>
      <c r="C174" s="170"/>
      <c r="D174" s="170"/>
      <c r="E174" s="170"/>
      <c r="F174" s="170"/>
      <c r="G174" s="170"/>
      <c r="H174" s="170"/>
      <c r="I174" s="171"/>
    </row>
    <row r="175" spans="2:9" customFormat="1" ht="18" customHeight="1" x14ac:dyDescent="0.25">
      <c r="B175" s="3"/>
      <c r="C175" s="74" t="s">
        <v>287</v>
      </c>
      <c r="D175" s="927"/>
      <c r="E175" s="928"/>
      <c r="F175" s="928"/>
      <c r="G175" s="928"/>
      <c r="H175" s="929"/>
      <c r="I175" s="196"/>
    </row>
    <row r="176" spans="2:9" customFormat="1" ht="5.0999999999999996" customHeight="1" x14ac:dyDescent="0.25">
      <c r="B176" s="3"/>
      <c r="C176" s="74"/>
      <c r="D176" s="200"/>
      <c r="E176" s="200"/>
      <c r="F176" s="200"/>
      <c r="G176" s="200"/>
      <c r="H176" s="200"/>
      <c r="I176" s="196"/>
    </row>
    <row r="177" spans="2:9" customFormat="1" ht="18" customHeight="1" x14ac:dyDescent="0.25">
      <c r="B177" s="3"/>
      <c r="C177" s="74" t="s">
        <v>348</v>
      </c>
      <c r="D177" s="927"/>
      <c r="E177" s="928"/>
      <c r="F177" s="928"/>
      <c r="G177" s="928"/>
      <c r="H177" s="929"/>
      <c r="I177" s="196"/>
    </row>
    <row r="178" spans="2:9" customFormat="1" ht="5.0999999999999996" customHeight="1" thickBot="1" x14ac:dyDescent="0.3">
      <c r="B178" s="103"/>
      <c r="C178" s="488"/>
      <c r="D178" s="6"/>
      <c r="E178" s="17"/>
      <c r="F178" s="17"/>
      <c r="G178" s="17"/>
      <c r="H178" s="648"/>
      <c r="I178" s="996"/>
    </row>
    <row r="179" spans="2:9" customFormat="1" ht="18" customHeight="1" thickBot="1" x14ac:dyDescent="0.3">
      <c r="B179" s="1062" t="s">
        <v>325</v>
      </c>
      <c r="C179" s="1060"/>
      <c r="D179" s="1060"/>
      <c r="E179" s="1060"/>
      <c r="F179" s="1060"/>
      <c r="G179" s="1060"/>
      <c r="H179" s="1060"/>
      <c r="I179" s="1061"/>
    </row>
    <row r="180" spans="2:9" customFormat="1" ht="5.0999999999999996" customHeight="1" thickBot="1" x14ac:dyDescent="0.3">
      <c r="B180" s="91" t="s">
        <v>2</v>
      </c>
      <c r="C180" s="484"/>
      <c r="D180" s="484"/>
      <c r="E180" s="484"/>
      <c r="F180" s="484"/>
      <c r="G180" s="484"/>
      <c r="H180" s="484"/>
      <c r="I180" s="92"/>
    </row>
    <row r="181" spans="2:9" customFormat="1" ht="18" customHeight="1" thickBot="1" x14ac:dyDescent="0.3">
      <c r="B181" s="867" t="s">
        <v>326</v>
      </c>
      <c r="C181" s="805"/>
      <c r="D181" s="805"/>
      <c r="E181" s="805"/>
      <c r="F181" s="38"/>
      <c r="G181" s="500">
        <v>0</v>
      </c>
      <c r="H181" s="128" t="str">
        <f>IF(AND(D186="yes", D190="yes"),"x 50%", "x 75%")</f>
        <v>x 75%</v>
      </c>
      <c r="I181" s="407">
        <f>IF(AND(D186="yes",D190="yes"), G181*0.5, G181*0.75)</f>
        <v>0</v>
      </c>
    </row>
    <row r="182" spans="2:9" customFormat="1" ht="18" customHeight="1" thickBot="1" x14ac:dyDescent="0.3">
      <c r="B182" s="867" t="s">
        <v>327</v>
      </c>
      <c r="C182" s="805"/>
      <c r="D182" s="805"/>
      <c r="E182" s="805"/>
      <c r="F182" s="38"/>
      <c r="G182" s="500">
        <v>0</v>
      </c>
      <c r="H182" s="128" t="str">
        <f>IF(AND(D186="yes", D190="yes"),"x 50%", "x 75%")</f>
        <v>x 75%</v>
      </c>
      <c r="I182" s="407">
        <f>IF(AND(D186="yes",D190="yes"), G182*0.5, G182*0.75)</f>
        <v>0</v>
      </c>
    </row>
    <row r="183" spans="2:9" customFormat="1" ht="18" customHeight="1" thickBot="1" x14ac:dyDescent="0.3">
      <c r="B183" s="30"/>
      <c r="I183" s="199" t="s">
        <v>328</v>
      </c>
    </row>
    <row r="184" spans="2:9" customFormat="1" ht="18" customHeight="1" thickBot="1" x14ac:dyDescent="0.3">
      <c r="B184" s="3"/>
      <c r="C184" s="1"/>
      <c r="D184" s="1"/>
      <c r="E184" s="1"/>
      <c r="F184" s="1"/>
      <c r="G184" s="674" t="s">
        <v>329</v>
      </c>
      <c r="H184" s="763"/>
      <c r="I184" s="559">
        <f>IF(D186="yes",MIN(G188,I181,I182),
MIN(I181,I182))</f>
        <v>0</v>
      </c>
    </row>
    <row r="185" spans="2:9" customFormat="1" ht="5.0999999999999996" customHeight="1" x14ac:dyDescent="0.25">
      <c r="B185" s="3"/>
      <c r="C185" s="1"/>
      <c r="D185" s="1"/>
      <c r="E185" s="1"/>
      <c r="F185" s="1"/>
      <c r="G185" s="1"/>
      <c r="H185" s="1"/>
      <c r="I185" s="2"/>
    </row>
    <row r="186" spans="2:9" customFormat="1" ht="18" customHeight="1" x14ac:dyDescent="0.25">
      <c r="B186" s="882" t="s">
        <v>482</v>
      </c>
      <c r="C186" s="883"/>
      <c r="D186" s="501"/>
      <c r="E186" s="1063" t="str">
        <f>IF(D186="yes","ADU income may not exceed 30% of monthly effective income",
"")</f>
        <v/>
      </c>
      <c r="F186" s="1064"/>
      <c r="G186" s="1064"/>
      <c r="H186" s="1064"/>
      <c r="I186" s="1065"/>
    </row>
    <row r="187" spans="2:9" customFormat="1" ht="5.0999999999999996" customHeight="1" x14ac:dyDescent="0.25">
      <c r="B187" s="398">
        <v>44055</v>
      </c>
      <c r="C187" s="485"/>
      <c r="D187" s="483" t="str">
        <f>IF(AND(D186&gt;=B187, D186&lt;=B190), "Yes", "No")</f>
        <v>No</v>
      </c>
      <c r="E187" s="486"/>
      <c r="F187" s="486"/>
      <c r="G187" s="1049"/>
      <c r="H187" s="1049"/>
      <c r="I187" s="482"/>
    </row>
    <row r="188" spans="2:9" customFormat="1" ht="18" customHeight="1" x14ac:dyDescent="0.25">
      <c r="B188" s="1050" t="s">
        <v>562</v>
      </c>
      <c r="C188" s="1051"/>
      <c r="D188" s="502"/>
      <c r="E188" s="1052" t="str">
        <f>IF(D186="yes", "X 30%", "")</f>
        <v/>
      </c>
      <c r="F188" s="1052"/>
      <c r="G188" s="487" t="str">
        <f>IF(D186="yes", D188*0.3, "")</f>
        <v/>
      </c>
      <c r="H188" s="481"/>
      <c r="I188" s="482"/>
    </row>
    <row r="189" spans="2:9" customFormat="1" ht="5.0999999999999996" customHeight="1" x14ac:dyDescent="0.25">
      <c r="B189" s="398"/>
      <c r="C189" s="485"/>
      <c r="D189" s="483"/>
      <c r="E189" s="486"/>
      <c r="F189" s="486"/>
      <c r="G189" s="481"/>
      <c r="H189" s="481"/>
      <c r="I189" s="482"/>
    </row>
    <row r="190" spans="2:9" customFormat="1" ht="18" customHeight="1" x14ac:dyDescent="0.25">
      <c r="B190" s="1057" t="s">
        <v>478</v>
      </c>
      <c r="C190" s="1058"/>
      <c r="D190" s="503"/>
      <c r="E190" s="1047" t="str">
        <f>IF(AND(D186="yes", D190="yes"),"If ADU + 203k, vacancy Factor restricted to 50%", "")</f>
        <v/>
      </c>
      <c r="F190" s="1047"/>
      <c r="G190" s="1047"/>
      <c r="H190" s="1047"/>
      <c r="I190" s="1048"/>
    </row>
    <row r="191" spans="2:9" customFormat="1" ht="5.0999999999999996" customHeight="1" thickBot="1" x14ac:dyDescent="0.3">
      <c r="B191" s="21"/>
      <c r="C191" s="401"/>
      <c r="D191" s="71"/>
      <c r="E191" s="479"/>
      <c r="F191" s="479"/>
      <c r="G191" s="479"/>
      <c r="H191" s="479"/>
      <c r="I191" s="5"/>
    </row>
    <row r="192" spans="2:9" customFormat="1" ht="18" customHeight="1" thickBot="1" x14ac:dyDescent="0.3">
      <c r="B192" s="1059" t="s">
        <v>330</v>
      </c>
      <c r="C192" s="1060"/>
      <c r="D192" s="1060"/>
      <c r="E192" s="1060"/>
      <c r="F192" s="1060"/>
      <c r="G192" s="1060"/>
      <c r="H192" s="1060"/>
      <c r="I192" s="1061"/>
    </row>
    <row r="193" spans="2:9" customFormat="1" ht="5.0999999999999996" customHeight="1" x14ac:dyDescent="0.25">
      <c r="B193" s="30"/>
      <c r="D193" s="82"/>
      <c r="E193" s="139" t="s">
        <v>2</v>
      </c>
      <c r="F193" s="82"/>
      <c r="G193" s="82"/>
      <c r="H193" s="82"/>
      <c r="I193" s="249"/>
    </row>
    <row r="194" spans="2:9" customFormat="1" ht="18" customHeight="1" x14ac:dyDescent="0.25">
      <c r="B194" s="30"/>
      <c r="C194" s="600" t="s">
        <v>491</v>
      </c>
      <c r="D194" s="1013"/>
      <c r="E194" s="146"/>
      <c r="F194" s="190"/>
      <c r="G194" s="829" t="s">
        <v>331</v>
      </c>
      <c r="H194" s="1053"/>
      <c r="I194" s="147"/>
    </row>
    <row r="195" spans="2:9" customFormat="1" ht="5.0999999999999996" customHeight="1" x14ac:dyDescent="0.25">
      <c r="B195" s="161"/>
      <c r="C195" s="36"/>
      <c r="D195" s="139"/>
      <c r="E195" s="139"/>
      <c r="F195" s="139"/>
      <c r="G195" s="139"/>
      <c r="H195" s="1"/>
      <c r="I195" s="2"/>
    </row>
    <row r="196" spans="2:9" customFormat="1" ht="18" customHeight="1" x14ac:dyDescent="0.25">
      <c r="B196" s="79"/>
      <c r="C196" s="657" t="s">
        <v>332</v>
      </c>
      <c r="D196" s="813"/>
      <c r="E196" s="408">
        <v>0</v>
      </c>
      <c r="F196" s="1054" t="s">
        <v>234</v>
      </c>
      <c r="G196" s="1055"/>
      <c r="H196" s="1056"/>
      <c r="I196" s="410">
        <v>0</v>
      </c>
    </row>
    <row r="197" spans="2:9" customFormat="1" ht="18" customHeight="1" x14ac:dyDescent="0.25">
      <c r="B197" s="79"/>
      <c r="C197" s="657" t="s">
        <v>333</v>
      </c>
      <c r="D197" s="813"/>
      <c r="E197" s="408">
        <v>0</v>
      </c>
      <c r="F197" s="14"/>
      <c r="G197" s="1"/>
      <c r="H197" s="1"/>
      <c r="I197" s="410">
        <v>0</v>
      </c>
    </row>
    <row r="198" spans="2:9" customFormat="1" ht="18" customHeight="1" x14ac:dyDescent="0.25">
      <c r="B198" s="79"/>
      <c r="C198" s="17" t="s">
        <v>334</v>
      </c>
      <c r="D198" s="17"/>
      <c r="E198" s="408">
        <v>0</v>
      </c>
      <c r="F198" s="14"/>
      <c r="G198" s="1"/>
      <c r="H198" s="1"/>
      <c r="I198" s="408">
        <v>0</v>
      </c>
    </row>
    <row r="199" spans="2:9" customFormat="1" ht="18" customHeight="1" x14ac:dyDescent="0.25">
      <c r="B199" s="79"/>
      <c r="C199" s="17" t="s">
        <v>335</v>
      </c>
      <c r="D199" s="17"/>
      <c r="E199" s="408">
        <v>0</v>
      </c>
      <c r="F199" s="14"/>
      <c r="G199" s="1"/>
      <c r="H199" s="1"/>
      <c r="I199" s="408">
        <v>0</v>
      </c>
    </row>
    <row r="200" spans="2:9" customFormat="1" ht="18" customHeight="1" x14ac:dyDescent="0.25">
      <c r="B200" s="79"/>
      <c r="C200" s="17" t="s">
        <v>336</v>
      </c>
      <c r="D200" s="17"/>
      <c r="E200" s="408">
        <v>0</v>
      </c>
      <c r="F200" s="14"/>
      <c r="G200" s="1"/>
      <c r="H200" s="1"/>
      <c r="I200" s="408">
        <v>0</v>
      </c>
    </row>
    <row r="201" spans="2:9" customFormat="1" ht="18" customHeight="1" x14ac:dyDescent="0.25">
      <c r="B201" s="79"/>
      <c r="C201" s="17" t="s">
        <v>337</v>
      </c>
      <c r="D201" s="17"/>
      <c r="E201" s="408">
        <v>0</v>
      </c>
      <c r="F201" s="14"/>
      <c r="G201" s="1"/>
      <c r="H201" s="1"/>
      <c r="I201" s="408">
        <v>0</v>
      </c>
    </row>
    <row r="202" spans="2:9" customFormat="1" ht="5.0999999999999996" customHeight="1" thickBot="1" x14ac:dyDescent="0.3">
      <c r="B202" s="30"/>
      <c r="I202" s="24"/>
    </row>
    <row r="203" spans="2:9" customFormat="1" ht="18" customHeight="1" thickBot="1" x14ac:dyDescent="0.3">
      <c r="B203" s="30"/>
      <c r="C203" s="829" t="s">
        <v>344</v>
      </c>
      <c r="D203" s="829"/>
      <c r="E203" s="409">
        <f>SUM(E196:E201)</f>
        <v>0</v>
      </c>
      <c r="G203" s="829" t="s">
        <v>344</v>
      </c>
      <c r="H203" s="829"/>
      <c r="I203" s="409">
        <f>SUM(I196:I201)</f>
        <v>0</v>
      </c>
    </row>
    <row r="204" spans="2:9" customFormat="1" ht="5.0999999999999996" customHeight="1" thickBot="1" x14ac:dyDescent="0.3">
      <c r="B204" s="30"/>
      <c r="I204" s="24"/>
    </row>
    <row r="205" spans="2:9" customFormat="1" ht="18" customHeight="1" thickBot="1" x14ac:dyDescent="0.3">
      <c r="B205" s="1038" t="s">
        <v>345</v>
      </c>
      <c r="C205" s="829"/>
      <c r="D205" s="829"/>
      <c r="E205" s="409">
        <f>SUM(E203/12)</f>
        <v>0</v>
      </c>
      <c r="F205" s="829" t="s">
        <v>345</v>
      </c>
      <c r="G205" s="829"/>
      <c r="H205" s="829"/>
      <c r="I205" s="409">
        <f>SUM(I203/12)</f>
        <v>0</v>
      </c>
    </row>
    <row r="206" spans="2:9" customFormat="1" ht="5.0999999999999996" customHeight="1" thickBot="1" x14ac:dyDescent="0.3">
      <c r="B206" s="30"/>
      <c r="I206" s="24"/>
    </row>
    <row r="207" spans="2:9" customFormat="1" ht="18" customHeight="1" thickBot="1" x14ac:dyDescent="0.3">
      <c r="B207" s="30"/>
      <c r="C207" t="s">
        <v>2</v>
      </c>
      <c r="E207" s="405" t="str">
        <f>IF(AND(E205&lt;I205, E205&gt;I205), "Yes", "No")</f>
        <v>No</v>
      </c>
      <c r="G207" s="994" t="s">
        <v>203</v>
      </c>
      <c r="H207" s="994"/>
      <c r="I207" s="409">
        <f>SUM(E203+I203)/24</f>
        <v>0</v>
      </c>
    </row>
    <row r="208" spans="2:9" customFormat="1" ht="5.0999999999999996" customHeight="1" x14ac:dyDescent="0.25">
      <c r="B208" s="30"/>
      <c r="G208" s="194"/>
      <c r="H208" s="194"/>
      <c r="I208" s="265"/>
    </row>
    <row r="209" spans="2:9" customFormat="1" ht="18" customHeight="1" x14ac:dyDescent="0.25">
      <c r="B209" s="30"/>
      <c r="C209" s="829" t="s">
        <v>495</v>
      </c>
      <c r="D209" s="829"/>
      <c r="E209" s="829"/>
      <c r="F209" s="829"/>
      <c r="G209" s="829"/>
      <c r="H209" s="829"/>
      <c r="I209" s="244"/>
    </row>
    <row r="210" spans="2:9" customFormat="1" ht="5.0999999999999996" customHeight="1" thickBot="1" x14ac:dyDescent="0.3">
      <c r="B210" s="30"/>
      <c r="I210" s="266"/>
    </row>
    <row r="211" spans="2:9" customFormat="1" ht="18" customHeight="1" thickBot="1" x14ac:dyDescent="0.3">
      <c r="B211" s="30"/>
      <c r="G211" s="829" t="s">
        <v>346</v>
      </c>
      <c r="H211" s="1042"/>
      <c r="I211" s="409" t="e">
        <f>(I207*24)/I209</f>
        <v>#DIV/0!</v>
      </c>
    </row>
    <row r="212" spans="2:9" customFormat="1" ht="5.0999999999999996" customHeight="1" thickBot="1" x14ac:dyDescent="0.3">
      <c r="B212" s="30"/>
      <c r="I212" s="267"/>
    </row>
    <row r="213" spans="2:9" customFormat="1" ht="18" customHeight="1" thickBot="1" x14ac:dyDescent="0.3">
      <c r="B213" s="30"/>
      <c r="E213" s="1043" t="s">
        <v>347</v>
      </c>
      <c r="F213" s="1043"/>
      <c r="G213" s="1043"/>
      <c r="H213" s="1044"/>
      <c r="I213" s="406" t="b">
        <f>IF(I205&lt;E205,I205)</f>
        <v>0</v>
      </c>
    </row>
    <row r="214" spans="2:9" customFormat="1" ht="5.0999999999999996" customHeight="1" thickBot="1" x14ac:dyDescent="0.3">
      <c r="B214" s="30"/>
      <c r="I214" s="24"/>
    </row>
    <row r="215" spans="2:9" customFormat="1" ht="18" customHeight="1" thickBot="1" x14ac:dyDescent="0.3">
      <c r="B215" s="30"/>
      <c r="G215" s="1045" t="s">
        <v>490</v>
      </c>
      <c r="H215" s="1045"/>
      <c r="I215" s="493" t="e">
        <f xml:space="preserve"> IF(D217="yes", MIN(I211, G219, I213, I205),
IF(AND(I209&lt;24, OR(D217="no", D217="")), MIN(I211, I213, I205),
MIN(I207, I213, I205)))</f>
        <v>#DIV/0!</v>
      </c>
    </row>
    <row r="216" spans="2:9" customFormat="1" ht="5.0999999999999996" customHeight="1" x14ac:dyDescent="0.25">
      <c r="B216" s="30"/>
      <c r="I216" s="24"/>
    </row>
    <row r="217" spans="2:9" customFormat="1" ht="18" customHeight="1" x14ac:dyDescent="0.25">
      <c r="B217" s="882" t="s">
        <v>482</v>
      </c>
      <c r="C217" s="883"/>
      <c r="D217" s="501"/>
      <c r="E217" s="1046" t="str">
        <f>IF(D217="yes", "ADU income may not exceed 30% of monthly effective income", "")</f>
        <v/>
      </c>
      <c r="F217" s="1047"/>
      <c r="G217" s="1047"/>
      <c r="H217" s="1047"/>
      <c r="I217" s="1048"/>
    </row>
    <row r="218" spans="2:9" customFormat="1" ht="5.0999999999999996" customHeight="1" x14ac:dyDescent="0.25">
      <c r="B218" s="398">
        <v>44055</v>
      </c>
      <c r="C218" s="485"/>
      <c r="D218" s="483"/>
      <c r="E218" s="486"/>
      <c r="F218" s="486"/>
      <c r="G218" s="1049"/>
      <c r="H218" s="1049"/>
      <c r="I218" s="482"/>
    </row>
    <row r="219" spans="2:9" customFormat="1" ht="18" customHeight="1" x14ac:dyDescent="0.25">
      <c r="B219" s="1050" t="s">
        <v>562</v>
      </c>
      <c r="C219" s="1051"/>
      <c r="D219" s="502"/>
      <c r="E219" s="1052" t="s">
        <v>489</v>
      </c>
      <c r="F219" s="1052"/>
      <c r="G219" s="487">
        <f>D219*0.3</f>
        <v>0</v>
      </c>
      <c r="H219" s="481"/>
      <c r="I219" s="482"/>
    </row>
    <row r="220" spans="2:9" customFormat="1" ht="5.0999999999999996" customHeight="1" x14ac:dyDescent="0.25">
      <c r="B220" s="398"/>
      <c r="C220" s="485"/>
      <c r="D220" s="483"/>
      <c r="E220" s="486"/>
      <c r="F220" s="486"/>
      <c r="G220" s="481"/>
      <c r="H220" s="481"/>
      <c r="I220" s="482"/>
    </row>
    <row r="221" spans="2:9" customFormat="1" ht="5.0999999999999996" customHeight="1" thickBot="1" x14ac:dyDescent="0.3">
      <c r="B221" s="21"/>
      <c r="C221" s="401"/>
      <c r="D221" s="71"/>
      <c r="E221" s="479"/>
      <c r="F221" s="479"/>
      <c r="G221" s="479"/>
      <c r="H221" s="479"/>
      <c r="I221" s="5"/>
    </row>
    <row r="222" spans="2:9" customFormat="1" ht="18" customHeight="1" thickBot="1" x14ac:dyDescent="0.3">
      <c r="B222" s="1039" t="s">
        <v>98</v>
      </c>
      <c r="C222" s="1040"/>
      <c r="D222" s="1040"/>
      <c r="E222" s="1040"/>
      <c r="F222" s="1040"/>
      <c r="G222" s="1040"/>
      <c r="H222" s="1040"/>
      <c r="I222" s="1041"/>
    </row>
    <row r="223" spans="2:9" customFormat="1" ht="18" customHeight="1" x14ac:dyDescent="0.25">
      <c r="B223" s="918"/>
      <c r="C223" s="919"/>
      <c r="D223" s="919"/>
      <c r="E223" s="919"/>
      <c r="F223" s="919"/>
      <c r="G223" s="919"/>
      <c r="H223" s="919"/>
      <c r="I223" s="920"/>
    </row>
    <row r="224" spans="2:9" customFormat="1" ht="18" customHeight="1" x14ac:dyDescent="0.25">
      <c r="B224" s="921"/>
      <c r="C224" s="922"/>
      <c r="D224" s="922"/>
      <c r="E224" s="922"/>
      <c r="F224" s="922"/>
      <c r="G224" s="922"/>
      <c r="H224" s="922"/>
      <c r="I224" s="923"/>
    </row>
    <row r="225" spans="2:9" customFormat="1" ht="18" customHeight="1" x14ac:dyDescent="0.25">
      <c r="B225" s="921"/>
      <c r="C225" s="922"/>
      <c r="D225" s="922"/>
      <c r="E225" s="922"/>
      <c r="F225" s="922"/>
      <c r="G225" s="922"/>
      <c r="H225" s="922"/>
      <c r="I225" s="923"/>
    </row>
    <row r="226" spans="2:9" customFormat="1" ht="18" customHeight="1" thickBot="1" x14ac:dyDescent="0.3">
      <c r="B226" s="924"/>
      <c r="C226" s="925"/>
      <c r="D226" s="925"/>
      <c r="E226" s="925"/>
      <c r="F226" s="925"/>
      <c r="G226" s="925"/>
      <c r="H226" s="925"/>
      <c r="I226" s="926"/>
    </row>
    <row r="227" spans="2:9" customFormat="1" ht="5.0999999999999996" customHeight="1" thickBot="1" x14ac:dyDescent="0.3"/>
    <row r="228" spans="2:9" customFormat="1" ht="18" customHeight="1" x14ac:dyDescent="0.25">
      <c r="B228" s="605" t="s">
        <v>497</v>
      </c>
      <c r="C228" s="606"/>
      <c r="D228" s="606"/>
      <c r="E228" s="606"/>
      <c r="F228" s="606"/>
      <c r="G228" s="606"/>
      <c r="H228" s="606"/>
      <c r="I228" s="607"/>
    </row>
    <row r="229" spans="2:9" customFormat="1" ht="18" customHeight="1" x14ac:dyDescent="0.25">
      <c r="B229" s="608"/>
      <c r="C229" s="609"/>
      <c r="D229" s="609"/>
      <c r="E229" s="609"/>
      <c r="F229" s="609"/>
      <c r="G229" s="609"/>
      <c r="H229" s="609"/>
      <c r="I229" s="610"/>
    </row>
    <row r="230" spans="2:9" customFormat="1" ht="18" customHeight="1" thickBot="1" x14ac:dyDescent="0.3">
      <c r="B230" s="611"/>
      <c r="C230" s="612"/>
      <c r="D230" s="612"/>
      <c r="E230" s="612"/>
      <c r="F230" s="612"/>
      <c r="G230" s="612"/>
      <c r="H230" s="612"/>
      <c r="I230" s="613"/>
    </row>
    <row r="231" spans="2:9" customFormat="1" ht="18" customHeight="1" x14ac:dyDescent="0.25">
      <c r="B231" s="169"/>
      <c r="C231" s="170"/>
      <c r="D231" s="170"/>
      <c r="E231" s="170"/>
      <c r="F231" s="170"/>
      <c r="G231" s="170"/>
      <c r="H231" s="170"/>
      <c r="I231" s="171"/>
    </row>
    <row r="232" spans="2:9" customFormat="1" ht="18" customHeight="1" x14ac:dyDescent="0.25">
      <c r="B232" s="3"/>
      <c r="C232" s="74" t="s">
        <v>287</v>
      </c>
      <c r="D232" s="927"/>
      <c r="E232" s="928"/>
      <c r="F232" s="928"/>
      <c r="G232" s="928"/>
      <c r="H232" s="929"/>
      <c r="I232" s="196"/>
    </row>
    <row r="233" spans="2:9" customFormat="1" ht="5.0999999999999996" customHeight="1" x14ac:dyDescent="0.25">
      <c r="B233" s="3"/>
      <c r="C233" s="74"/>
      <c r="D233" s="200"/>
      <c r="E233" s="200"/>
      <c r="F233" s="200"/>
      <c r="G233" s="200"/>
      <c r="H233" s="200"/>
      <c r="I233" s="196"/>
    </row>
    <row r="234" spans="2:9" customFormat="1" ht="18" customHeight="1" x14ac:dyDescent="0.25">
      <c r="B234" s="3"/>
      <c r="C234" s="74" t="s">
        <v>348</v>
      </c>
      <c r="D234" s="927"/>
      <c r="E234" s="928"/>
      <c r="F234" s="928"/>
      <c r="G234" s="928"/>
      <c r="H234" s="929"/>
      <c r="I234" s="196"/>
    </row>
    <row r="235" spans="2:9" customFormat="1" ht="5.0999999999999996" customHeight="1" thickBot="1" x14ac:dyDescent="0.3">
      <c r="B235" s="103"/>
      <c r="C235" s="488"/>
      <c r="D235" s="6"/>
      <c r="E235" s="17"/>
      <c r="F235" s="17"/>
      <c r="G235" s="17"/>
      <c r="H235" s="648"/>
      <c r="I235" s="996"/>
    </row>
    <row r="236" spans="2:9" customFormat="1" ht="18" customHeight="1" thickBot="1" x14ac:dyDescent="0.3">
      <c r="B236" s="1062" t="s">
        <v>325</v>
      </c>
      <c r="C236" s="1060"/>
      <c r="D236" s="1060"/>
      <c r="E236" s="1060"/>
      <c r="F236" s="1060"/>
      <c r="G236" s="1060"/>
      <c r="H236" s="1060"/>
      <c r="I236" s="1061"/>
    </row>
    <row r="237" spans="2:9" customFormat="1" ht="5.0999999999999996" customHeight="1" thickBot="1" x14ac:dyDescent="0.3">
      <c r="B237" s="91" t="s">
        <v>2</v>
      </c>
      <c r="C237" s="484"/>
      <c r="D237" s="484"/>
      <c r="E237" s="484"/>
      <c r="F237" s="484"/>
      <c r="G237" s="484"/>
      <c r="H237" s="484"/>
      <c r="I237" s="92"/>
    </row>
    <row r="238" spans="2:9" customFormat="1" ht="18" customHeight="1" thickBot="1" x14ac:dyDescent="0.3">
      <c r="B238" s="867" t="s">
        <v>326</v>
      </c>
      <c r="C238" s="805"/>
      <c r="D238" s="805"/>
      <c r="E238" s="805"/>
      <c r="F238" s="38"/>
      <c r="G238" s="500">
        <v>0</v>
      </c>
      <c r="H238" s="128" t="str">
        <f>IF(AND(D243="yes", D247="yes"),"x 50%", "x 75%")</f>
        <v>x 75%</v>
      </c>
      <c r="I238" s="407">
        <f>IF(AND(D243="yes",D247="yes"), G238*0.5, G238*0.75)</f>
        <v>0</v>
      </c>
    </row>
    <row r="239" spans="2:9" customFormat="1" ht="18" customHeight="1" thickBot="1" x14ac:dyDescent="0.3">
      <c r="B239" s="867" t="s">
        <v>327</v>
      </c>
      <c r="C239" s="805"/>
      <c r="D239" s="805"/>
      <c r="E239" s="805"/>
      <c r="F239" s="38"/>
      <c r="G239" s="500">
        <v>0</v>
      </c>
      <c r="H239" s="128" t="str">
        <f>IF(AND(D243="yes", D247="yes"),"x 50%", "x 75%")</f>
        <v>x 75%</v>
      </c>
      <c r="I239" s="407">
        <f>IF(AND(D243="yes",D247="yes"), G239*0.5, G239*0.75)</f>
        <v>0</v>
      </c>
    </row>
    <row r="240" spans="2:9" customFormat="1" ht="18" customHeight="1" thickBot="1" x14ac:dyDescent="0.3">
      <c r="B240" s="30"/>
      <c r="I240" s="199" t="s">
        <v>328</v>
      </c>
    </row>
    <row r="241" spans="2:9" customFormat="1" ht="18" customHeight="1" thickBot="1" x14ac:dyDescent="0.3">
      <c r="B241" s="3"/>
      <c r="C241" s="1"/>
      <c r="D241" s="1"/>
      <c r="E241" s="1"/>
      <c r="F241" s="1"/>
      <c r="G241" s="674" t="s">
        <v>329</v>
      </c>
      <c r="H241" s="763"/>
      <c r="I241" s="559">
        <f>IF(D243="yes",MIN(G245,I238,I239),
MIN(I238,I239))</f>
        <v>0</v>
      </c>
    </row>
    <row r="242" spans="2:9" customFormat="1" ht="5.0999999999999996" customHeight="1" x14ac:dyDescent="0.25">
      <c r="B242" s="3"/>
      <c r="C242" s="1"/>
      <c r="D242" s="1"/>
      <c r="E242" s="1"/>
      <c r="F242" s="1"/>
      <c r="G242" s="1"/>
      <c r="H242" s="1"/>
      <c r="I242" s="2"/>
    </row>
    <row r="243" spans="2:9" customFormat="1" ht="18" customHeight="1" x14ac:dyDescent="0.25">
      <c r="B243" s="882" t="s">
        <v>482</v>
      </c>
      <c r="C243" s="883"/>
      <c r="D243" s="501"/>
      <c r="E243" s="1063" t="str">
        <f>IF(D243="yes", "ADU income may not exceed 30% of monthly effective income",
"")</f>
        <v/>
      </c>
      <c r="F243" s="1064"/>
      <c r="G243" s="1064"/>
      <c r="H243" s="1064"/>
      <c r="I243" s="1065"/>
    </row>
    <row r="244" spans="2:9" customFormat="1" ht="5.0999999999999996" customHeight="1" x14ac:dyDescent="0.25">
      <c r="B244" s="398">
        <v>44055</v>
      </c>
      <c r="C244" s="485"/>
      <c r="D244" s="483" t="str">
        <f>IF(AND(D243&gt;=B244, D243&lt;=B247), "Yes", "No")</f>
        <v>No</v>
      </c>
      <c r="E244" s="486"/>
      <c r="F244" s="486"/>
      <c r="G244" s="1049"/>
      <c r="H244" s="1049"/>
      <c r="I244" s="482"/>
    </row>
    <row r="245" spans="2:9" customFormat="1" ht="18" customHeight="1" x14ac:dyDescent="0.25">
      <c r="B245" s="1050" t="s">
        <v>562</v>
      </c>
      <c r="C245" s="1051"/>
      <c r="D245" s="502"/>
      <c r="E245" s="1052" t="str">
        <f>IF(D243="yes", "X 30%", "")</f>
        <v/>
      </c>
      <c r="F245" s="1052"/>
      <c r="G245" s="487" t="str">
        <f>IF(D243="yes", D245*0.3, "")</f>
        <v/>
      </c>
      <c r="H245" s="481"/>
      <c r="I245" s="482"/>
    </row>
    <row r="246" spans="2:9" customFormat="1" ht="5.0999999999999996" customHeight="1" x14ac:dyDescent="0.25">
      <c r="B246" s="398"/>
      <c r="C246" s="485"/>
      <c r="D246" s="483"/>
      <c r="E246" s="486"/>
      <c r="F246" s="486"/>
      <c r="G246" s="481"/>
      <c r="H246" s="481"/>
      <c r="I246" s="482"/>
    </row>
    <row r="247" spans="2:9" customFormat="1" ht="18" customHeight="1" x14ac:dyDescent="0.25">
      <c r="B247" s="1057" t="s">
        <v>478</v>
      </c>
      <c r="C247" s="1058"/>
      <c r="D247" s="503"/>
      <c r="E247" s="1047" t="str">
        <f>IF(AND(D243="yes", D247="yes"),"If ADU + 203k, vacancy Factor restricted to 50%", "")</f>
        <v/>
      </c>
      <c r="F247" s="1047"/>
      <c r="G247" s="1047"/>
      <c r="H247" s="1047"/>
      <c r="I247" s="1048"/>
    </row>
    <row r="248" spans="2:9" customFormat="1" ht="5.0999999999999996" customHeight="1" thickBot="1" x14ac:dyDescent="0.3">
      <c r="B248" s="21"/>
      <c r="C248" s="401"/>
      <c r="D248" s="71"/>
      <c r="E248" s="479"/>
      <c r="F248" s="479"/>
      <c r="G248" s="479"/>
      <c r="H248" s="479"/>
      <c r="I248" s="5"/>
    </row>
    <row r="249" spans="2:9" customFormat="1" ht="18" customHeight="1" thickBot="1" x14ac:dyDescent="0.3">
      <c r="B249" s="1059" t="s">
        <v>330</v>
      </c>
      <c r="C249" s="1060"/>
      <c r="D249" s="1060"/>
      <c r="E249" s="1060"/>
      <c r="F249" s="1060"/>
      <c r="G249" s="1060"/>
      <c r="H249" s="1060"/>
      <c r="I249" s="1061"/>
    </row>
    <row r="250" spans="2:9" customFormat="1" ht="5.0999999999999996" customHeight="1" x14ac:dyDescent="0.25">
      <c r="B250" s="30"/>
      <c r="D250" s="82"/>
      <c r="E250" s="139" t="s">
        <v>2</v>
      </c>
      <c r="F250" s="82"/>
      <c r="G250" s="82"/>
      <c r="H250" s="82"/>
      <c r="I250" s="249"/>
    </row>
    <row r="251" spans="2:9" customFormat="1" ht="18" customHeight="1" x14ac:dyDescent="0.25">
      <c r="B251" s="30"/>
      <c r="C251" s="600" t="s">
        <v>491</v>
      </c>
      <c r="D251" s="1013"/>
      <c r="E251" s="146"/>
      <c r="F251" s="190"/>
      <c r="G251" s="829" t="s">
        <v>331</v>
      </c>
      <c r="H251" s="1053"/>
      <c r="I251" s="147"/>
    </row>
    <row r="252" spans="2:9" customFormat="1" ht="5.0999999999999996" customHeight="1" x14ac:dyDescent="0.25">
      <c r="B252" s="161"/>
      <c r="C252" s="36"/>
      <c r="D252" s="139"/>
      <c r="E252" s="139"/>
      <c r="F252" s="139"/>
      <c r="G252" s="139"/>
      <c r="H252" s="1"/>
      <c r="I252" s="2"/>
    </row>
    <row r="253" spans="2:9" customFormat="1" ht="18" customHeight="1" x14ac:dyDescent="0.25">
      <c r="B253" s="79"/>
      <c r="C253" s="657" t="s">
        <v>332</v>
      </c>
      <c r="D253" s="813"/>
      <c r="E253" s="408">
        <v>0</v>
      </c>
      <c r="F253" s="1054" t="s">
        <v>234</v>
      </c>
      <c r="G253" s="1055"/>
      <c r="H253" s="1056"/>
      <c r="I253" s="410">
        <v>0</v>
      </c>
    </row>
    <row r="254" spans="2:9" customFormat="1" ht="18" customHeight="1" x14ac:dyDescent="0.25">
      <c r="B254" s="79"/>
      <c r="C254" s="657" t="s">
        <v>333</v>
      </c>
      <c r="D254" s="813"/>
      <c r="E254" s="408">
        <v>0</v>
      </c>
      <c r="F254" s="14"/>
      <c r="G254" s="1"/>
      <c r="H254" s="1"/>
      <c r="I254" s="410">
        <v>0</v>
      </c>
    </row>
    <row r="255" spans="2:9" customFormat="1" ht="18" customHeight="1" x14ac:dyDescent="0.25">
      <c r="B255" s="79"/>
      <c r="C255" s="17" t="s">
        <v>334</v>
      </c>
      <c r="D255" s="17"/>
      <c r="E255" s="408">
        <v>0</v>
      </c>
      <c r="F255" s="14"/>
      <c r="G255" s="1"/>
      <c r="H255" s="1"/>
      <c r="I255" s="408">
        <v>0</v>
      </c>
    </row>
    <row r="256" spans="2:9" customFormat="1" ht="18" customHeight="1" x14ac:dyDescent="0.25">
      <c r="B256" s="79"/>
      <c r="C256" s="17" t="s">
        <v>335</v>
      </c>
      <c r="D256" s="17"/>
      <c r="E256" s="408">
        <v>0</v>
      </c>
      <c r="F256" s="14"/>
      <c r="G256" s="1"/>
      <c r="H256" s="1"/>
      <c r="I256" s="408">
        <v>0</v>
      </c>
    </row>
    <row r="257" spans="2:9" customFormat="1" ht="18" customHeight="1" x14ac:dyDescent="0.25">
      <c r="B257" s="79"/>
      <c r="C257" s="17" t="s">
        <v>336</v>
      </c>
      <c r="D257" s="17"/>
      <c r="E257" s="408">
        <v>0</v>
      </c>
      <c r="F257" s="14"/>
      <c r="G257" s="1"/>
      <c r="H257" s="1"/>
      <c r="I257" s="408">
        <v>0</v>
      </c>
    </row>
    <row r="258" spans="2:9" customFormat="1" ht="18" customHeight="1" x14ac:dyDescent="0.25">
      <c r="B258" s="79"/>
      <c r="C258" s="17" t="s">
        <v>337</v>
      </c>
      <c r="D258" s="17"/>
      <c r="E258" s="408">
        <v>0</v>
      </c>
      <c r="F258" s="14"/>
      <c r="G258" s="1"/>
      <c r="H258" s="1"/>
      <c r="I258" s="408">
        <v>0</v>
      </c>
    </row>
    <row r="259" spans="2:9" customFormat="1" ht="5.0999999999999996" customHeight="1" thickBot="1" x14ac:dyDescent="0.3">
      <c r="B259" s="30"/>
      <c r="I259" s="24"/>
    </row>
    <row r="260" spans="2:9" customFormat="1" ht="18" customHeight="1" thickBot="1" x14ac:dyDescent="0.3">
      <c r="B260" s="30"/>
      <c r="C260" s="829" t="s">
        <v>344</v>
      </c>
      <c r="D260" s="829"/>
      <c r="E260" s="409">
        <f>SUM(E253:E258)</f>
        <v>0</v>
      </c>
      <c r="G260" s="829" t="s">
        <v>344</v>
      </c>
      <c r="H260" s="829"/>
      <c r="I260" s="409">
        <f>SUM(I253:I258)</f>
        <v>0</v>
      </c>
    </row>
    <row r="261" spans="2:9" customFormat="1" ht="5.0999999999999996" customHeight="1" thickBot="1" x14ac:dyDescent="0.3">
      <c r="B261" s="30"/>
      <c r="I261" s="24"/>
    </row>
    <row r="262" spans="2:9" customFormat="1" ht="18" customHeight="1" thickBot="1" x14ac:dyDescent="0.3">
      <c r="B262" s="1038" t="s">
        <v>345</v>
      </c>
      <c r="C262" s="829"/>
      <c r="D262" s="829"/>
      <c r="E262" s="409">
        <f>SUM(E260/12)</f>
        <v>0</v>
      </c>
      <c r="F262" s="829" t="s">
        <v>345</v>
      </c>
      <c r="G262" s="829"/>
      <c r="H262" s="829"/>
      <c r="I262" s="409">
        <f>SUM(I260/12)</f>
        <v>0</v>
      </c>
    </row>
    <row r="263" spans="2:9" customFormat="1" ht="5.0999999999999996" customHeight="1" thickBot="1" x14ac:dyDescent="0.3">
      <c r="B263" s="30"/>
      <c r="I263" s="24"/>
    </row>
    <row r="264" spans="2:9" customFormat="1" ht="18" customHeight="1" thickBot="1" x14ac:dyDescent="0.3">
      <c r="B264" s="30"/>
      <c r="C264" t="s">
        <v>2</v>
      </c>
      <c r="E264" s="405" t="str">
        <f>IF(AND(E262&lt;I262, E262&gt;I262), "Yes", "No")</f>
        <v>No</v>
      </c>
      <c r="G264" s="994" t="s">
        <v>203</v>
      </c>
      <c r="H264" s="994"/>
      <c r="I264" s="409">
        <f>SUM(E260+I260)/24</f>
        <v>0</v>
      </c>
    </row>
    <row r="265" spans="2:9" customFormat="1" ht="5.0999999999999996" customHeight="1" x14ac:dyDescent="0.25">
      <c r="B265" s="30"/>
      <c r="G265" s="194"/>
      <c r="H265" s="194"/>
      <c r="I265" s="265"/>
    </row>
    <row r="266" spans="2:9" customFormat="1" ht="18" customHeight="1" x14ac:dyDescent="0.25">
      <c r="B266" s="30"/>
      <c r="C266" s="829" t="s">
        <v>495</v>
      </c>
      <c r="D266" s="829"/>
      <c r="E266" s="829"/>
      <c r="F266" s="829"/>
      <c r="G266" s="829"/>
      <c r="H266" s="829"/>
      <c r="I266" s="244"/>
    </row>
    <row r="267" spans="2:9" customFormat="1" ht="5.0999999999999996" customHeight="1" thickBot="1" x14ac:dyDescent="0.3">
      <c r="B267" s="30"/>
      <c r="I267" s="266"/>
    </row>
    <row r="268" spans="2:9" customFormat="1" ht="18" customHeight="1" thickBot="1" x14ac:dyDescent="0.3">
      <c r="B268" s="30"/>
      <c r="G268" s="829" t="s">
        <v>346</v>
      </c>
      <c r="H268" s="1042"/>
      <c r="I268" s="409" t="e">
        <f>(I264*24)/I266</f>
        <v>#DIV/0!</v>
      </c>
    </row>
    <row r="269" spans="2:9" customFormat="1" ht="5.0999999999999996" customHeight="1" thickBot="1" x14ac:dyDescent="0.3">
      <c r="B269" s="30"/>
      <c r="I269" s="267"/>
    </row>
    <row r="270" spans="2:9" customFormat="1" ht="18" customHeight="1" thickBot="1" x14ac:dyDescent="0.3">
      <c r="B270" s="30"/>
      <c r="E270" s="1043" t="s">
        <v>347</v>
      </c>
      <c r="F270" s="1043"/>
      <c r="G270" s="1043"/>
      <c r="H270" s="1044"/>
      <c r="I270" s="406" t="b">
        <f>IF(I262&lt;E262,I262)</f>
        <v>0</v>
      </c>
    </row>
    <row r="271" spans="2:9" customFormat="1" ht="5.0999999999999996" customHeight="1" thickBot="1" x14ac:dyDescent="0.3">
      <c r="B271" s="30"/>
      <c r="I271" s="24"/>
    </row>
    <row r="272" spans="2:9" customFormat="1" ht="18" customHeight="1" thickBot="1" x14ac:dyDescent="0.3">
      <c r="B272" s="30"/>
      <c r="G272" s="1045" t="s">
        <v>490</v>
      </c>
      <c r="H272" s="1045"/>
      <c r="I272" s="493" t="e">
        <f xml:space="preserve"> IF(D274="yes", MIN(I268, G276, I270, I262),
IF(AND(I266&lt;24, OR(D274="no", D274="")), MIN(I268, I270, I262),
MIN(I264, I270, I262)))</f>
        <v>#DIV/0!</v>
      </c>
    </row>
    <row r="273" spans="2:9" customFormat="1" ht="5.0999999999999996" customHeight="1" x14ac:dyDescent="0.25">
      <c r="B273" s="30"/>
      <c r="I273" s="24"/>
    </row>
    <row r="274" spans="2:9" customFormat="1" ht="18" customHeight="1" x14ac:dyDescent="0.25">
      <c r="B274" s="882" t="s">
        <v>482</v>
      </c>
      <c r="C274" s="883"/>
      <c r="D274" s="501"/>
      <c r="E274" s="1046" t="str">
        <f>IF(D274="yes", "ADU income may not exceed 30% of monthly effective income", "")</f>
        <v/>
      </c>
      <c r="F274" s="1047"/>
      <c r="G274" s="1047"/>
      <c r="H274" s="1047"/>
      <c r="I274" s="1048"/>
    </row>
    <row r="275" spans="2:9" customFormat="1" ht="5.0999999999999996" customHeight="1" x14ac:dyDescent="0.25">
      <c r="B275" s="398">
        <v>44055</v>
      </c>
      <c r="C275" s="485"/>
      <c r="D275" s="483"/>
      <c r="E275" s="486"/>
      <c r="F275" s="486"/>
      <c r="G275" s="1049"/>
      <c r="H275" s="1049"/>
      <c r="I275" s="482"/>
    </row>
    <row r="276" spans="2:9" customFormat="1" ht="18" customHeight="1" x14ac:dyDescent="0.25">
      <c r="B276" s="1050" t="s">
        <v>562</v>
      </c>
      <c r="C276" s="1051"/>
      <c r="D276" s="502"/>
      <c r="E276" s="1052" t="s">
        <v>489</v>
      </c>
      <c r="F276" s="1052"/>
      <c r="G276" s="487">
        <f>D276*0.3</f>
        <v>0</v>
      </c>
      <c r="H276" s="481"/>
      <c r="I276" s="482"/>
    </row>
    <row r="277" spans="2:9" customFormat="1" ht="5.0999999999999996" customHeight="1" x14ac:dyDescent="0.25">
      <c r="B277" s="398"/>
      <c r="C277" s="485"/>
      <c r="D277" s="483"/>
      <c r="E277" s="486"/>
      <c r="F277" s="486"/>
      <c r="G277" s="481"/>
      <c r="H277" s="481"/>
      <c r="I277" s="482"/>
    </row>
    <row r="278" spans="2:9" customFormat="1" ht="5.0999999999999996" customHeight="1" thickBot="1" x14ac:dyDescent="0.3">
      <c r="B278" s="21"/>
      <c r="C278" s="401"/>
      <c r="D278" s="71"/>
      <c r="E278" s="479"/>
      <c r="F278" s="479"/>
      <c r="G278" s="479"/>
      <c r="H278" s="479"/>
      <c r="I278" s="5"/>
    </row>
    <row r="279" spans="2:9" customFormat="1" ht="18" customHeight="1" thickBot="1" x14ac:dyDescent="0.3">
      <c r="B279" s="1039" t="s">
        <v>98</v>
      </c>
      <c r="C279" s="1040"/>
      <c r="D279" s="1040"/>
      <c r="E279" s="1040"/>
      <c r="F279" s="1040"/>
      <c r="G279" s="1040"/>
      <c r="H279" s="1040"/>
      <c r="I279" s="1041"/>
    </row>
    <row r="280" spans="2:9" customFormat="1" ht="18" customHeight="1" x14ac:dyDescent="0.25">
      <c r="B280" s="918"/>
      <c r="C280" s="919"/>
      <c r="D280" s="919"/>
      <c r="E280" s="919"/>
      <c r="F280" s="919"/>
      <c r="G280" s="919"/>
      <c r="H280" s="919"/>
      <c r="I280" s="920"/>
    </row>
    <row r="281" spans="2:9" customFormat="1" ht="18" customHeight="1" x14ac:dyDescent="0.25">
      <c r="B281" s="921"/>
      <c r="C281" s="922"/>
      <c r="D281" s="922"/>
      <c r="E281" s="922"/>
      <c r="F281" s="922"/>
      <c r="G281" s="922"/>
      <c r="H281" s="922"/>
      <c r="I281" s="923"/>
    </row>
    <row r="282" spans="2:9" customFormat="1" ht="18" customHeight="1" x14ac:dyDescent="0.25">
      <c r="B282" s="921"/>
      <c r="C282" s="922"/>
      <c r="D282" s="922"/>
      <c r="E282" s="922"/>
      <c r="F282" s="922"/>
      <c r="G282" s="922"/>
      <c r="H282" s="922"/>
      <c r="I282" s="923"/>
    </row>
    <row r="283" spans="2:9" customFormat="1" ht="18" customHeight="1" thickBot="1" x14ac:dyDescent="0.3">
      <c r="B283" s="924"/>
      <c r="C283" s="925"/>
      <c r="D283" s="925"/>
      <c r="E283" s="925"/>
      <c r="F283" s="925"/>
      <c r="G283" s="925"/>
      <c r="H283" s="925"/>
      <c r="I283" s="926"/>
    </row>
    <row r="284" spans="2:9" customFormat="1" ht="18" customHeight="1" x14ac:dyDescent="0.25"/>
    <row r="285" spans="2:9" customFormat="1" ht="18" customHeight="1" x14ac:dyDescent="0.25"/>
    <row r="286" spans="2:9" customFormat="1" ht="18" customHeight="1" x14ac:dyDescent="0.25"/>
    <row r="287" spans="2:9" customFormat="1" ht="18" customHeight="1" x14ac:dyDescent="0.25"/>
    <row r="288" spans="2:9" customFormat="1" ht="18" customHeight="1" x14ac:dyDescent="0.25"/>
    <row r="289" customFormat="1" ht="18" customHeight="1" x14ac:dyDescent="0.25"/>
    <row r="290" customFormat="1" ht="18" customHeight="1" x14ac:dyDescent="0.25"/>
    <row r="291" customFormat="1" ht="18" customHeight="1" x14ac:dyDescent="0.25"/>
    <row r="292" customFormat="1" ht="18" customHeight="1" x14ac:dyDescent="0.25"/>
    <row r="293" customFormat="1" ht="18" customHeight="1" x14ac:dyDescent="0.25"/>
    <row r="294" customFormat="1" ht="18" customHeight="1" x14ac:dyDescent="0.25"/>
    <row r="295" customFormat="1" ht="18" customHeight="1" x14ac:dyDescent="0.25"/>
    <row r="296" customFormat="1" ht="18" customHeight="1" x14ac:dyDescent="0.25"/>
    <row r="297" customFormat="1" ht="18" customHeight="1" x14ac:dyDescent="0.25"/>
    <row r="298" customFormat="1" ht="18" customHeight="1" x14ac:dyDescent="0.25"/>
    <row r="299" customFormat="1" ht="18" customHeight="1" x14ac:dyDescent="0.25"/>
    <row r="300" customFormat="1" ht="18" customHeight="1" x14ac:dyDescent="0.25"/>
    <row r="301" customFormat="1" ht="18" customHeight="1" x14ac:dyDescent="0.25"/>
    <row r="302" customFormat="1" ht="18" customHeight="1" x14ac:dyDescent="0.25"/>
    <row r="303" customFormat="1" ht="18" customHeight="1" x14ac:dyDescent="0.25"/>
    <row r="304" customFormat="1" ht="18" customHeight="1" x14ac:dyDescent="0.25"/>
    <row r="305" spans="2:11" customFormat="1" ht="18" customHeight="1" x14ac:dyDescent="0.25"/>
    <row r="306" spans="2:11" customFormat="1" ht="18" customHeight="1" x14ac:dyDescent="0.25"/>
    <row r="307" spans="2:11" customFormat="1" ht="18" customHeight="1" x14ac:dyDescent="0.25"/>
    <row r="308" spans="2:11" customFormat="1" ht="18" customHeight="1" x14ac:dyDescent="0.25"/>
    <row r="309" spans="2:11" customFormat="1" ht="18" customHeight="1" x14ac:dyDescent="0.25"/>
    <row r="310" spans="2:11" customFormat="1" ht="18" customHeight="1" x14ac:dyDescent="0.25"/>
    <row r="311" spans="2:11" customFormat="1" ht="18" customHeight="1" x14ac:dyDescent="0.25"/>
    <row r="312" spans="2:11" customFormat="1" ht="18" customHeight="1" x14ac:dyDescent="0.25">
      <c r="K312" s="1"/>
    </row>
    <row r="313" spans="2:11" ht="18" customHeight="1" x14ac:dyDescent="0.25">
      <c r="B313"/>
      <c r="C313"/>
      <c r="D313"/>
      <c r="E313"/>
      <c r="F313"/>
      <c r="G313"/>
      <c r="H313"/>
      <c r="I313"/>
    </row>
    <row r="314" spans="2:11" ht="18" customHeight="1" x14ac:dyDescent="0.25">
      <c r="B314"/>
      <c r="C314"/>
      <c r="D314"/>
      <c r="E314"/>
      <c r="F314"/>
      <c r="G314"/>
      <c r="H314"/>
      <c r="I314"/>
    </row>
    <row r="315" spans="2:11" ht="18" customHeight="1" x14ac:dyDescent="0.25">
      <c r="B315"/>
      <c r="C315"/>
      <c r="D315"/>
      <c r="E315"/>
      <c r="F315"/>
      <c r="G315"/>
      <c r="H315"/>
      <c r="I315"/>
    </row>
    <row r="316" spans="2:11" ht="18" customHeight="1" x14ac:dyDescent="0.25">
      <c r="B316"/>
      <c r="C316"/>
      <c r="D316"/>
      <c r="E316"/>
      <c r="F316"/>
      <c r="G316"/>
      <c r="H316"/>
      <c r="I316"/>
    </row>
    <row r="317" spans="2:11" ht="18" customHeight="1" x14ac:dyDescent="0.25">
      <c r="B317"/>
      <c r="C317"/>
      <c r="D317"/>
      <c r="E317"/>
      <c r="F317"/>
      <c r="G317"/>
      <c r="H317"/>
      <c r="I317"/>
    </row>
    <row r="318" spans="2:11" ht="18" customHeight="1" x14ac:dyDescent="0.25">
      <c r="B318"/>
      <c r="C318"/>
      <c r="D318"/>
      <c r="E318"/>
      <c r="F318"/>
      <c r="G318"/>
      <c r="H318"/>
      <c r="I318"/>
    </row>
    <row r="319" spans="2:11" ht="18" customHeight="1" x14ac:dyDescent="0.25">
      <c r="B319"/>
      <c r="C319"/>
      <c r="D319"/>
      <c r="E319"/>
      <c r="F319"/>
      <c r="G319"/>
      <c r="H319"/>
      <c r="I319"/>
    </row>
    <row r="320" spans="2:11" ht="18" customHeight="1" x14ac:dyDescent="0.25">
      <c r="B320"/>
      <c r="C320"/>
      <c r="D320"/>
      <c r="E320"/>
      <c r="F320"/>
      <c r="G320"/>
      <c r="H320"/>
      <c r="I320"/>
    </row>
    <row r="321" spans="2:9" ht="18" customHeight="1" x14ac:dyDescent="0.25">
      <c r="B321"/>
      <c r="C321"/>
      <c r="D321"/>
      <c r="E321"/>
      <c r="F321"/>
      <c r="G321"/>
      <c r="H321"/>
      <c r="I321"/>
    </row>
  </sheetData>
  <sheetProtection algorithmName="SHA-512" hashValue="Imjftr4xCksziGqm9YTqH8M/Wyh/RuxtDACtAhUcVCNdRPlwqgE+/gXC7zrHYc8XPVWKkHRa5wB2qfki+oSP7A==" saltValue="uPk/odssDoZgcAwy1o/09w==" spinCount="100000" sheet="1" selectLockedCells="1"/>
  <mergeCells count="183">
    <mergeCell ref="B10:E10"/>
    <mergeCell ref="B11:E11"/>
    <mergeCell ref="G13:H13"/>
    <mergeCell ref="B15:C15"/>
    <mergeCell ref="E15:I15"/>
    <mergeCell ref="G16:H16"/>
    <mergeCell ref="H1:I1"/>
    <mergeCell ref="B2:I4"/>
    <mergeCell ref="K2:R8"/>
    <mergeCell ref="D6:H6"/>
    <mergeCell ref="H7:I7"/>
    <mergeCell ref="B8:I8"/>
    <mergeCell ref="F25:H25"/>
    <mergeCell ref="C32:D32"/>
    <mergeCell ref="C34:D34"/>
    <mergeCell ref="C36:G36"/>
    <mergeCell ref="C38:G38"/>
    <mergeCell ref="C40:G40"/>
    <mergeCell ref="B17:C17"/>
    <mergeCell ref="E17:F17"/>
    <mergeCell ref="B19:C19"/>
    <mergeCell ref="E19:I19"/>
    <mergeCell ref="B21:I21"/>
    <mergeCell ref="C23:D23"/>
    <mergeCell ref="G23:H23"/>
    <mergeCell ref="K57:R63"/>
    <mergeCell ref="D61:H61"/>
    <mergeCell ref="D63:H63"/>
    <mergeCell ref="C42:G42"/>
    <mergeCell ref="F44:G44"/>
    <mergeCell ref="B46:C46"/>
    <mergeCell ref="E46:I46"/>
    <mergeCell ref="G47:H47"/>
    <mergeCell ref="B48:C48"/>
    <mergeCell ref="E48:F48"/>
    <mergeCell ref="H64:I64"/>
    <mergeCell ref="B65:I65"/>
    <mergeCell ref="B67:E67"/>
    <mergeCell ref="B68:E68"/>
    <mergeCell ref="G70:H70"/>
    <mergeCell ref="B72:C72"/>
    <mergeCell ref="E72:I72"/>
    <mergeCell ref="B51:I51"/>
    <mergeCell ref="B52:I55"/>
    <mergeCell ref="B57:I59"/>
    <mergeCell ref="C80:D80"/>
    <mergeCell ref="G80:H80"/>
    <mergeCell ref="C82:D82"/>
    <mergeCell ref="F82:H82"/>
    <mergeCell ref="C83:D83"/>
    <mergeCell ref="C89:D89"/>
    <mergeCell ref="G89:H89"/>
    <mergeCell ref="G73:H73"/>
    <mergeCell ref="B74:C74"/>
    <mergeCell ref="E74:F74"/>
    <mergeCell ref="B76:C76"/>
    <mergeCell ref="E76:I76"/>
    <mergeCell ref="B78:I78"/>
    <mergeCell ref="G101:H101"/>
    <mergeCell ref="B103:C103"/>
    <mergeCell ref="E103:I103"/>
    <mergeCell ref="G104:H104"/>
    <mergeCell ref="B105:C105"/>
    <mergeCell ref="E105:F105"/>
    <mergeCell ref="B91:D91"/>
    <mergeCell ref="F91:H91"/>
    <mergeCell ref="G93:H93"/>
    <mergeCell ref="C95:H95"/>
    <mergeCell ref="G97:H97"/>
    <mergeCell ref="E99:H99"/>
    <mergeCell ref="B122:I122"/>
    <mergeCell ref="B124:E124"/>
    <mergeCell ref="B125:E125"/>
    <mergeCell ref="G127:H127"/>
    <mergeCell ref="B129:C129"/>
    <mergeCell ref="E129:I129"/>
    <mergeCell ref="B108:I108"/>
    <mergeCell ref="B109:I112"/>
    <mergeCell ref="B114:I116"/>
    <mergeCell ref="D118:H118"/>
    <mergeCell ref="D120:H120"/>
    <mergeCell ref="H121:I121"/>
    <mergeCell ref="C137:D137"/>
    <mergeCell ref="G137:H137"/>
    <mergeCell ref="C139:D139"/>
    <mergeCell ref="F139:H139"/>
    <mergeCell ref="C140:D140"/>
    <mergeCell ref="C146:D146"/>
    <mergeCell ref="G146:H146"/>
    <mergeCell ref="G130:H130"/>
    <mergeCell ref="B131:C131"/>
    <mergeCell ref="E131:F131"/>
    <mergeCell ref="B133:C133"/>
    <mergeCell ref="E133:I133"/>
    <mergeCell ref="B135:I135"/>
    <mergeCell ref="G158:H158"/>
    <mergeCell ref="B160:C160"/>
    <mergeCell ref="E160:I160"/>
    <mergeCell ref="G161:H161"/>
    <mergeCell ref="B162:C162"/>
    <mergeCell ref="E162:F162"/>
    <mergeCell ref="B148:D148"/>
    <mergeCell ref="F148:H148"/>
    <mergeCell ref="G150:H150"/>
    <mergeCell ref="C152:H152"/>
    <mergeCell ref="G154:H154"/>
    <mergeCell ref="E156:H156"/>
    <mergeCell ref="B179:I179"/>
    <mergeCell ref="B181:E181"/>
    <mergeCell ref="B182:E182"/>
    <mergeCell ref="G184:H184"/>
    <mergeCell ref="B186:C186"/>
    <mergeCell ref="E186:I186"/>
    <mergeCell ref="B165:I165"/>
    <mergeCell ref="B166:I169"/>
    <mergeCell ref="B171:I173"/>
    <mergeCell ref="D175:H175"/>
    <mergeCell ref="D177:H177"/>
    <mergeCell ref="H178:I178"/>
    <mergeCell ref="C194:D194"/>
    <mergeCell ref="G194:H194"/>
    <mergeCell ref="C196:D196"/>
    <mergeCell ref="F196:H196"/>
    <mergeCell ref="C197:D197"/>
    <mergeCell ref="C203:D203"/>
    <mergeCell ref="G203:H203"/>
    <mergeCell ref="G187:H187"/>
    <mergeCell ref="B188:C188"/>
    <mergeCell ref="E188:F188"/>
    <mergeCell ref="B190:C190"/>
    <mergeCell ref="E190:I190"/>
    <mergeCell ref="B192:I192"/>
    <mergeCell ref="G215:H215"/>
    <mergeCell ref="B217:C217"/>
    <mergeCell ref="E217:I217"/>
    <mergeCell ref="G218:H218"/>
    <mergeCell ref="B219:C219"/>
    <mergeCell ref="E219:F219"/>
    <mergeCell ref="B205:D205"/>
    <mergeCell ref="F205:H205"/>
    <mergeCell ref="G207:H207"/>
    <mergeCell ref="C209:H209"/>
    <mergeCell ref="G211:H211"/>
    <mergeCell ref="E213:H213"/>
    <mergeCell ref="B236:I236"/>
    <mergeCell ref="B238:E238"/>
    <mergeCell ref="B239:E239"/>
    <mergeCell ref="G241:H241"/>
    <mergeCell ref="B243:C243"/>
    <mergeCell ref="E243:I243"/>
    <mergeCell ref="B222:I222"/>
    <mergeCell ref="B223:I226"/>
    <mergeCell ref="B228:I230"/>
    <mergeCell ref="D232:H232"/>
    <mergeCell ref="D234:H234"/>
    <mergeCell ref="H235:I235"/>
    <mergeCell ref="C251:D251"/>
    <mergeCell ref="G251:H251"/>
    <mergeCell ref="C253:D253"/>
    <mergeCell ref="F253:H253"/>
    <mergeCell ref="C254:D254"/>
    <mergeCell ref="C260:D260"/>
    <mergeCell ref="G260:H260"/>
    <mergeCell ref="G244:H244"/>
    <mergeCell ref="B245:C245"/>
    <mergeCell ref="E245:F245"/>
    <mergeCell ref="B247:C247"/>
    <mergeCell ref="E247:I247"/>
    <mergeCell ref="B249:I249"/>
    <mergeCell ref="B279:I279"/>
    <mergeCell ref="B280:I283"/>
    <mergeCell ref="G272:H272"/>
    <mergeCell ref="B274:C274"/>
    <mergeCell ref="E274:I274"/>
    <mergeCell ref="G275:H275"/>
    <mergeCell ref="B276:C276"/>
    <mergeCell ref="E276:F276"/>
    <mergeCell ref="B262:D262"/>
    <mergeCell ref="F262:H262"/>
    <mergeCell ref="G264:H264"/>
    <mergeCell ref="C266:H266"/>
    <mergeCell ref="G268:H268"/>
    <mergeCell ref="E270:H270"/>
  </mergeCells>
  <conditionalFormatting sqref="B76">
    <cfRule type="expression" dxfId="69" priority="44">
      <formula>$D$72="yes"</formula>
    </cfRule>
  </conditionalFormatting>
  <conditionalFormatting sqref="B17:C17 B19:C19">
    <cfRule type="expression" dxfId="68" priority="39">
      <formula>$D$15="yes"</formula>
    </cfRule>
  </conditionalFormatting>
  <conditionalFormatting sqref="B48:C48">
    <cfRule type="expression" dxfId="67" priority="16">
      <formula>$D$46="yes"</formula>
    </cfRule>
  </conditionalFormatting>
  <conditionalFormatting sqref="B74:C74">
    <cfRule type="expression" dxfId="66" priority="15">
      <formula>$D$72="yes"</formula>
    </cfRule>
  </conditionalFormatting>
  <conditionalFormatting sqref="B105:C105">
    <cfRule type="expression" dxfId="65" priority="14">
      <formula>$D$103="yes"</formula>
    </cfRule>
  </conditionalFormatting>
  <conditionalFormatting sqref="B131:C131">
    <cfRule type="expression" dxfId="64" priority="13">
      <formula>$D$129</formula>
    </cfRule>
  </conditionalFormatting>
  <conditionalFormatting sqref="B133:C133">
    <cfRule type="expression" dxfId="63" priority="32">
      <formula>$D$129="yes"</formula>
    </cfRule>
  </conditionalFormatting>
  <conditionalFormatting sqref="B162:C162">
    <cfRule type="expression" dxfId="62" priority="12">
      <formula>$D$160="yes"</formula>
    </cfRule>
  </conditionalFormatting>
  <conditionalFormatting sqref="B188:C188">
    <cfRule type="expression" dxfId="61" priority="11">
      <formula>$D$186="yes"</formula>
    </cfRule>
  </conditionalFormatting>
  <conditionalFormatting sqref="B190:C190">
    <cfRule type="expression" dxfId="60" priority="27">
      <formula>$D$186="yes"</formula>
    </cfRule>
  </conditionalFormatting>
  <conditionalFormatting sqref="B219:C219">
    <cfRule type="expression" dxfId="59" priority="10">
      <formula>$D$217="YES"</formula>
    </cfRule>
  </conditionalFormatting>
  <conditionalFormatting sqref="B245:C245">
    <cfRule type="expression" dxfId="58" priority="9">
      <formula>$D$243="yes"</formula>
    </cfRule>
  </conditionalFormatting>
  <conditionalFormatting sqref="B247:C247">
    <cfRule type="expression" dxfId="57" priority="24">
      <formula>$D$243="yes"</formula>
    </cfRule>
  </conditionalFormatting>
  <conditionalFormatting sqref="B276:C276">
    <cfRule type="expression" dxfId="56" priority="8">
      <formula>$D$274="yes"</formula>
    </cfRule>
  </conditionalFormatting>
  <conditionalFormatting sqref="D17 D19">
    <cfRule type="expression" dxfId="55" priority="38">
      <formula>$D$15="yes"</formula>
    </cfRule>
  </conditionalFormatting>
  <conditionalFormatting sqref="D48">
    <cfRule type="expression" dxfId="54" priority="42">
      <formula>$D$46="yes"</formula>
    </cfRule>
  </conditionalFormatting>
  <conditionalFormatting sqref="D74 D76">
    <cfRule type="expression" dxfId="53" priority="43">
      <formula>$D$72="yes"</formula>
    </cfRule>
  </conditionalFormatting>
  <conditionalFormatting sqref="D105">
    <cfRule type="expression" dxfId="52" priority="33">
      <formula>$D$103="yes"</formula>
    </cfRule>
  </conditionalFormatting>
  <conditionalFormatting sqref="D131 D133">
    <cfRule type="expression" dxfId="51" priority="31">
      <formula>$D$129="yes"</formula>
    </cfRule>
  </conditionalFormatting>
  <conditionalFormatting sqref="D162">
    <cfRule type="expression" dxfId="50" priority="28">
      <formula>$D$160="yes"</formula>
    </cfRule>
  </conditionalFormatting>
  <conditionalFormatting sqref="D188 D190">
    <cfRule type="expression" dxfId="49" priority="26">
      <formula>$D$186="yes"</formula>
    </cfRule>
  </conditionalFormatting>
  <conditionalFormatting sqref="D219">
    <cfRule type="expression" dxfId="48" priority="19">
      <formula>$D$217="yes"</formula>
    </cfRule>
  </conditionalFormatting>
  <conditionalFormatting sqref="D245 D247">
    <cfRule type="expression" dxfId="47" priority="23">
      <formula>$D$243="yes"</formula>
    </cfRule>
  </conditionalFormatting>
  <conditionalFormatting sqref="D276">
    <cfRule type="expression" dxfId="46" priority="22">
      <formula>$D$274="yes"</formula>
    </cfRule>
  </conditionalFormatting>
  <conditionalFormatting sqref="E17:F17">
    <cfRule type="expression" dxfId="45" priority="37">
      <formula>D15="yes"</formula>
    </cfRule>
  </conditionalFormatting>
  <conditionalFormatting sqref="E48:F48">
    <cfRule type="expression" dxfId="44" priority="41">
      <formula>D46="yes"</formula>
    </cfRule>
  </conditionalFormatting>
  <conditionalFormatting sqref="E74:F74">
    <cfRule type="expression" dxfId="43" priority="7">
      <formula>D72="yes"</formula>
    </cfRule>
  </conditionalFormatting>
  <conditionalFormatting sqref="E105:F105">
    <cfRule type="expression" dxfId="42" priority="35">
      <formula>$D$103="yes"</formula>
    </cfRule>
  </conditionalFormatting>
  <conditionalFormatting sqref="E131:F131">
    <cfRule type="expression" dxfId="41" priority="6">
      <formula>D129="yes"</formula>
    </cfRule>
  </conditionalFormatting>
  <conditionalFormatting sqref="E162:F162">
    <cfRule type="expression" dxfId="40" priority="30">
      <formula>$D$160="yes"</formula>
    </cfRule>
  </conditionalFormatting>
  <conditionalFormatting sqref="E188:F188">
    <cfRule type="expression" dxfId="39" priority="5">
      <formula>D186="yes"</formula>
    </cfRule>
  </conditionalFormatting>
  <conditionalFormatting sqref="E219:F219">
    <cfRule type="expression" dxfId="38" priority="18">
      <formula>D217="yes"</formula>
    </cfRule>
  </conditionalFormatting>
  <conditionalFormatting sqref="E245:F245">
    <cfRule type="expression" dxfId="37" priority="4">
      <formula>D243="yes"</formula>
    </cfRule>
  </conditionalFormatting>
  <conditionalFormatting sqref="E276:F276">
    <cfRule type="expression" dxfId="36" priority="21">
      <formula>D274="yes"</formula>
    </cfRule>
  </conditionalFormatting>
  <conditionalFormatting sqref="G17">
    <cfRule type="expression" dxfId="35" priority="36">
      <formula>D15="yes"</formula>
    </cfRule>
  </conditionalFormatting>
  <conditionalFormatting sqref="G48">
    <cfRule type="expression" dxfId="34" priority="40">
      <formula>D46="yes"</formula>
    </cfRule>
  </conditionalFormatting>
  <conditionalFormatting sqref="G74">
    <cfRule type="expression" dxfId="33" priority="3">
      <formula>D72="yes"</formula>
    </cfRule>
  </conditionalFormatting>
  <conditionalFormatting sqref="G105">
    <cfRule type="expression" dxfId="32" priority="34">
      <formula>$D$103="yes"</formula>
    </cfRule>
  </conditionalFormatting>
  <conditionalFormatting sqref="G131">
    <cfRule type="expression" dxfId="31" priority="2">
      <formula>D129="yes"</formula>
    </cfRule>
  </conditionalFormatting>
  <conditionalFormatting sqref="G162">
    <cfRule type="expression" dxfId="30" priority="29">
      <formula>$D$160="yes"</formula>
    </cfRule>
  </conditionalFormatting>
  <conditionalFormatting sqref="G188">
    <cfRule type="expression" dxfId="29" priority="25">
      <formula>D186="yes"</formula>
    </cfRule>
  </conditionalFormatting>
  <conditionalFormatting sqref="G219">
    <cfRule type="expression" dxfId="28" priority="17">
      <formula>D217="yes"</formula>
    </cfRule>
  </conditionalFormatting>
  <conditionalFormatting sqref="G245">
    <cfRule type="expression" dxfId="27" priority="1">
      <formula>D243="yes"</formula>
    </cfRule>
  </conditionalFormatting>
  <conditionalFormatting sqref="G276">
    <cfRule type="expression" dxfId="26" priority="20">
      <formula>D274="yes"</formula>
    </cfRule>
  </conditionalFormatting>
  <pageMargins left="0.45" right="0.45" top="0.5" bottom="0.5" header="0.3" footer="0.3"/>
  <pageSetup scale="90" fitToHeight="0" orientation="portrait" r:id="rId1"/>
  <rowBreaks count="4" manualBreakCount="4">
    <brk id="56" max="16383" man="1"/>
    <brk id="112" min="1" max="9" man="1"/>
    <brk id="170" min="1" max="9" man="1"/>
    <brk id="227"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DC3D82-D47D-4228-ADD1-821EB22D4BD8}">
          <x14:formula1>
            <xm:f>'Hidden Data'!$B$2:$B$3</xm:f>
          </x14:formula1>
          <xm:sqref>D15 D19 D46 D72 D76 D103 D129 D133 D160 D186 D190 D217 D243 D247 D274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4" tint="0.39997558519241921"/>
    <pageSetUpPr fitToPage="1"/>
  </sheetPr>
  <dimension ref="A1:X93"/>
  <sheetViews>
    <sheetView showGridLines="0" showRowColHeaders="0" zoomScaleNormal="100" workbookViewId="0">
      <selection activeCell="E28" sqref="E28"/>
    </sheetView>
  </sheetViews>
  <sheetFormatPr defaultRowHeight="18" customHeight="1" x14ac:dyDescent="0.25"/>
  <cols>
    <col min="1" max="1" width="3.28515625" style="1" customWidth="1"/>
    <col min="2" max="2" width="5.7109375" style="1" customWidth="1"/>
    <col min="3" max="3" width="16.7109375" style="1" customWidth="1"/>
    <col min="4" max="4" width="1.7109375" style="1" customWidth="1"/>
    <col min="5" max="5" width="14.7109375" style="1" customWidth="1"/>
    <col min="6" max="6" width="7.7109375" style="1" customWidth="1"/>
    <col min="7" max="7" width="5.7109375" style="1" customWidth="1"/>
    <col min="8" max="8" width="17.42578125" style="1" customWidth="1"/>
    <col min="9" max="9" width="2" style="1" customWidth="1"/>
    <col min="10" max="10" width="14.28515625" style="1" customWidth="1"/>
    <col min="11" max="11" width="1.140625" style="1" customWidth="1"/>
    <col min="12" max="12" width="3.140625" style="1" customWidth="1"/>
    <col min="13" max="13" width="13" style="1" customWidth="1"/>
    <col min="14" max="14" width="11.5703125" style="1" bestFit="1" customWidth="1"/>
    <col min="15" max="22" width="9.140625" style="1"/>
    <col min="23" max="23" width="0" style="1" hidden="1" customWidth="1"/>
    <col min="24" max="24" width="10.5703125" style="1" hidden="1" customWidth="1"/>
    <col min="25" max="25" width="0" style="1" hidden="1" customWidth="1"/>
    <col min="26" max="16384" width="9.140625" style="1"/>
  </cols>
  <sheetData>
    <row r="1" spans="1:24" ht="15.75" customHeight="1" thickBot="1" x14ac:dyDescent="0.3">
      <c r="M1" s="532" t="s">
        <v>609</v>
      </c>
    </row>
    <row r="2" spans="1:24" ht="18" customHeight="1" x14ac:dyDescent="0.25">
      <c r="A2" s="605" t="s">
        <v>26</v>
      </c>
      <c r="B2" s="606"/>
      <c r="C2" s="606"/>
      <c r="D2" s="606"/>
      <c r="E2" s="606"/>
      <c r="F2" s="606"/>
      <c r="G2" s="606"/>
      <c r="H2" s="606"/>
      <c r="I2" s="606"/>
      <c r="J2" s="606"/>
      <c r="K2" s="606"/>
      <c r="L2" s="606"/>
      <c r="M2" s="607"/>
    </row>
    <row r="3" spans="1:24" ht="18" customHeight="1" x14ac:dyDescent="0.25">
      <c r="A3" s="608"/>
      <c r="B3" s="609"/>
      <c r="C3" s="609"/>
      <c r="D3" s="609"/>
      <c r="E3" s="609"/>
      <c r="F3" s="609"/>
      <c r="G3" s="609"/>
      <c r="H3" s="609"/>
      <c r="I3" s="609"/>
      <c r="J3" s="609"/>
      <c r="K3" s="609"/>
      <c r="L3" s="609"/>
      <c r="M3" s="610"/>
    </row>
    <row r="4" spans="1:24" ht="20.25" customHeight="1" thickBot="1" x14ac:dyDescent="0.3">
      <c r="A4" s="611"/>
      <c r="B4" s="612"/>
      <c r="C4" s="612"/>
      <c r="D4" s="612"/>
      <c r="E4" s="612"/>
      <c r="F4" s="612"/>
      <c r="G4" s="612"/>
      <c r="H4" s="612"/>
      <c r="I4" s="612"/>
      <c r="J4" s="612"/>
      <c r="K4" s="612"/>
      <c r="L4" s="612"/>
      <c r="M4" s="613"/>
    </row>
    <row r="5" spans="1:24" ht="18" customHeight="1" x14ac:dyDescent="0.25">
      <c r="A5" s="3"/>
      <c r="C5" s="46"/>
      <c r="D5" s="46"/>
      <c r="E5" s="46"/>
      <c r="F5" s="46"/>
      <c r="G5" s="46"/>
      <c r="H5" s="46"/>
      <c r="I5" s="46"/>
      <c r="J5" s="46"/>
      <c r="K5" s="46"/>
      <c r="M5" s="2"/>
    </row>
    <row r="6" spans="1:24" ht="18" customHeight="1" x14ac:dyDescent="0.25">
      <c r="A6" s="3"/>
      <c r="C6" s="46"/>
      <c r="D6" s="46"/>
      <c r="E6" s="46"/>
      <c r="F6" s="46"/>
      <c r="G6" s="46"/>
      <c r="H6" s="46"/>
      <c r="I6" s="46"/>
      <c r="J6" s="46"/>
      <c r="K6" s="46"/>
      <c r="M6" s="2"/>
    </row>
    <row r="7" spans="1:24" ht="18" customHeight="1" x14ac:dyDescent="0.25">
      <c r="A7" s="3"/>
      <c r="B7" s="588" t="s">
        <v>1</v>
      </c>
      <c r="C7" s="588"/>
      <c r="D7" s="74"/>
      <c r="E7" s="596"/>
      <c r="F7" s="597"/>
      <c r="G7" s="598"/>
      <c r="H7" s="102" t="s">
        <v>2</v>
      </c>
      <c r="I7" s="335"/>
      <c r="J7" s="416"/>
      <c r="M7" s="2"/>
    </row>
    <row r="8" spans="1:24" ht="4.5" customHeight="1" x14ac:dyDescent="0.25">
      <c r="A8" s="103"/>
      <c r="B8" s="34"/>
      <c r="E8" s="419"/>
      <c r="F8" s="9"/>
      <c r="G8" s="9"/>
      <c r="M8" s="2"/>
    </row>
    <row r="9" spans="1:24" ht="18" customHeight="1" x14ac:dyDescent="0.25">
      <c r="A9" s="103" t="s">
        <v>2</v>
      </c>
      <c r="B9" s="588" t="s">
        <v>3</v>
      </c>
      <c r="C9" s="588"/>
      <c r="D9" s="74"/>
      <c r="E9" s="596" t="s">
        <v>2</v>
      </c>
      <c r="F9" s="597"/>
      <c r="G9" s="597"/>
      <c r="H9" s="597"/>
      <c r="I9" s="597"/>
      <c r="J9" s="598"/>
      <c r="M9" s="2"/>
    </row>
    <row r="10" spans="1:24" ht="6.95" customHeight="1" x14ac:dyDescent="0.25">
      <c r="A10" s="7"/>
      <c r="B10" s="37"/>
      <c r="E10" s="427"/>
      <c r="M10" s="2"/>
    </row>
    <row r="11" spans="1:24" customFormat="1" ht="18" customHeight="1" x14ac:dyDescent="0.25">
      <c r="A11" s="30"/>
      <c r="H11" s="418" t="s">
        <v>27</v>
      </c>
      <c r="M11" s="24"/>
    </row>
    <row r="12" spans="1:24" ht="5.0999999999999996" customHeight="1" thickBot="1" x14ac:dyDescent="0.3">
      <c r="A12" s="152"/>
      <c r="B12" s="153"/>
      <c r="C12" s="102"/>
      <c r="D12" s="102"/>
      <c r="E12" s="421"/>
      <c r="F12" s="11"/>
      <c r="G12" s="10"/>
      <c r="H12" s="11"/>
      <c r="I12" s="11"/>
      <c r="J12" s="422"/>
      <c r="M12" s="2"/>
    </row>
    <row r="13" spans="1:24" ht="18" customHeight="1" thickBot="1" x14ac:dyDescent="0.3">
      <c r="A13" s="592" t="s">
        <v>7</v>
      </c>
      <c r="B13" s="593"/>
      <c r="C13" s="593"/>
      <c r="D13" s="153"/>
      <c r="E13" s="68">
        <v>0</v>
      </c>
      <c r="F13" s="11" t="s">
        <v>8</v>
      </c>
      <c r="G13" s="11" t="s">
        <v>28</v>
      </c>
      <c r="H13" s="67">
        <v>0</v>
      </c>
      <c r="I13" s="11"/>
      <c r="J13" s="225">
        <f>E13*52/12*H13/12</f>
        <v>0</v>
      </c>
      <c r="M13" s="2" t="s">
        <v>29</v>
      </c>
      <c r="N13" s="264"/>
      <c r="X13" s="163">
        <f>DAY(H24)</f>
        <v>0</v>
      </c>
    </row>
    <row r="14" spans="1:24" ht="5.0999999999999996" customHeight="1" thickBot="1" x14ac:dyDescent="0.3">
      <c r="A14" s="152"/>
      <c r="B14" s="153"/>
      <c r="C14" s="102"/>
      <c r="D14" s="102"/>
      <c r="E14" s="421"/>
      <c r="F14" s="11"/>
      <c r="G14" s="10"/>
      <c r="H14" s="11"/>
      <c r="I14" s="11"/>
      <c r="J14" s="422"/>
      <c r="M14" s="2"/>
      <c r="X14" s="163"/>
    </row>
    <row r="15" spans="1:24" ht="18" customHeight="1" thickBot="1" x14ac:dyDescent="0.3">
      <c r="A15" s="592" t="s">
        <v>10</v>
      </c>
      <c r="B15" s="593"/>
      <c r="C15" s="593"/>
      <c r="D15" s="153"/>
      <c r="E15" s="68">
        <v>0</v>
      </c>
      <c r="F15" s="11" t="s">
        <v>8</v>
      </c>
      <c r="G15" s="11" t="s">
        <v>28</v>
      </c>
      <c r="H15" s="67">
        <v>0</v>
      </c>
      <c r="I15" s="11"/>
      <c r="J15" s="225">
        <f>E15*26/12*H15/12</f>
        <v>0</v>
      </c>
      <c r="M15" s="2" t="s">
        <v>29</v>
      </c>
      <c r="X15" s="163">
        <f>((DAY(DATE(YEAR(E24),MONTH(E24)+1,0)-DAY(E24)+1)))</f>
        <v>1</v>
      </c>
    </row>
    <row r="16" spans="1:24" ht="5.0999999999999996" customHeight="1" thickBot="1" x14ac:dyDescent="0.3">
      <c r="A16" s="152"/>
      <c r="B16" s="153"/>
      <c r="C16" s="102"/>
      <c r="D16" s="102"/>
      <c r="E16" s="421"/>
      <c r="F16" s="11"/>
      <c r="G16" s="10"/>
      <c r="H16" s="11"/>
      <c r="I16" s="11"/>
      <c r="J16" s="422"/>
      <c r="M16" s="2"/>
      <c r="X16" s="163"/>
    </row>
    <row r="17" spans="1:24" ht="18" customHeight="1" thickBot="1" x14ac:dyDescent="0.3">
      <c r="A17" s="592" t="s">
        <v>12</v>
      </c>
      <c r="B17" s="593"/>
      <c r="C17" s="593"/>
      <c r="D17" s="153"/>
      <c r="E17" s="68">
        <v>0</v>
      </c>
      <c r="F17" s="11" t="s">
        <v>8</v>
      </c>
      <c r="G17" s="11" t="s">
        <v>28</v>
      </c>
      <c r="H17" s="67">
        <v>0</v>
      </c>
      <c r="I17" s="11"/>
      <c r="J17" s="225">
        <f>E17*24/12*H17/12</f>
        <v>0</v>
      </c>
      <c r="M17" s="2" t="s">
        <v>29</v>
      </c>
      <c r="X17" s="164">
        <f>+H24-E24</f>
        <v>0</v>
      </c>
    </row>
    <row r="18" spans="1:24" ht="5.0999999999999996" customHeight="1" thickBot="1" x14ac:dyDescent="0.3">
      <c r="A18" s="152"/>
      <c r="B18" s="153"/>
      <c r="C18" s="102"/>
      <c r="D18" s="102"/>
      <c r="E18" s="421"/>
      <c r="F18" s="11"/>
      <c r="G18" s="11"/>
      <c r="H18" s="11"/>
      <c r="I18" s="11"/>
      <c r="J18" s="422"/>
      <c r="M18" s="2"/>
      <c r="X18" s="163"/>
    </row>
    <row r="19" spans="1:24" ht="18" customHeight="1" thickBot="1" x14ac:dyDescent="0.3">
      <c r="A19" s="592" t="s">
        <v>14</v>
      </c>
      <c r="B19" s="593"/>
      <c r="C19" s="593"/>
      <c r="D19" s="153"/>
      <c r="E19" s="68">
        <v>0</v>
      </c>
      <c r="F19" s="11" t="s">
        <v>8</v>
      </c>
      <c r="G19" s="11" t="s">
        <v>28</v>
      </c>
      <c r="H19" s="67">
        <v>0</v>
      </c>
      <c r="I19" s="11"/>
      <c r="J19" s="225">
        <f>E19*H19/12</f>
        <v>0</v>
      </c>
      <c r="M19" s="2" t="s">
        <v>29</v>
      </c>
      <c r="X19" s="164">
        <f>+X17-X15-X13</f>
        <v>-1</v>
      </c>
    </row>
    <row r="20" spans="1:24" ht="5.0999999999999996" customHeight="1" thickBot="1" x14ac:dyDescent="0.3">
      <c r="A20" s="152"/>
      <c r="B20" s="153"/>
      <c r="C20" s="102"/>
      <c r="D20" s="102"/>
      <c r="E20" s="428"/>
      <c r="F20" s="13"/>
      <c r="G20" s="13"/>
      <c r="H20" s="13"/>
      <c r="I20" s="13"/>
      <c r="J20" s="424"/>
      <c r="M20" s="2"/>
      <c r="X20" s="163"/>
    </row>
    <row r="21" spans="1:24" ht="18" customHeight="1" thickBot="1" x14ac:dyDescent="0.3">
      <c r="A21" s="592" t="s">
        <v>16</v>
      </c>
      <c r="B21" s="593"/>
      <c r="C21" s="593"/>
      <c r="D21" s="153"/>
      <c r="E21" s="68">
        <v>0</v>
      </c>
      <c r="F21" s="11" t="s">
        <v>8</v>
      </c>
      <c r="G21" s="11" t="s">
        <v>17</v>
      </c>
      <c r="H21" s="429">
        <v>12</v>
      </c>
      <c r="I21" s="11"/>
      <c r="J21" s="225">
        <f>E21/12</f>
        <v>0</v>
      </c>
      <c r="M21" s="2" t="s">
        <v>29</v>
      </c>
      <c r="P21" s="165"/>
      <c r="Q21" s="165"/>
      <c r="R21" s="165"/>
      <c r="S21" s="165"/>
      <c r="T21" s="165"/>
      <c r="X21" s="163">
        <f>+X19/30.1</f>
        <v>-3.3222591362126241E-2</v>
      </c>
    </row>
    <row r="22" spans="1:24" ht="5.0999999999999996" customHeight="1" x14ac:dyDescent="0.25">
      <c r="A22" s="103"/>
      <c r="B22" s="34"/>
      <c r="C22" s="34"/>
      <c r="D22" s="34"/>
      <c r="E22" s="421"/>
      <c r="F22" s="128"/>
      <c r="H22" s="128"/>
      <c r="I22" s="128"/>
      <c r="J22" s="421"/>
      <c r="M22" s="2"/>
      <c r="X22" s="163"/>
    </row>
    <row r="23" spans="1:24" ht="18" customHeight="1" x14ac:dyDescent="0.25">
      <c r="A23" s="103"/>
      <c r="B23" s="34"/>
      <c r="C23" s="34"/>
      <c r="D23" s="34"/>
      <c r="E23"/>
      <c r="F23"/>
      <c r="G23"/>
      <c r="H23" s="128"/>
      <c r="I23" s="128"/>
      <c r="J23" s="421"/>
      <c r="M23" s="2"/>
      <c r="X23" s="163">
        <f>ROUND(X21,0)</f>
        <v>0</v>
      </c>
    </row>
    <row r="24" spans="1:24" ht="18" customHeight="1" x14ac:dyDescent="0.25">
      <c r="A24" s="79"/>
      <c r="B24" s="17"/>
      <c r="C24" s="36" t="s">
        <v>19</v>
      </c>
      <c r="D24" s="36"/>
      <c r="E24" s="95"/>
      <c r="F24" s="617" t="s">
        <v>20</v>
      </c>
      <c r="G24" s="617"/>
      <c r="H24" s="95"/>
      <c r="I24" s="128"/>
      <c r="J24" s="425" t="s">
        <v>21</v>
      </c>
      <c r="M24" s="2"/>
    </row>
    <row r="25" spans="1:24" ht="5.0999999999999996" customHeight="1" x14ac:dyDescent="0.25">
      <c r="A25" s="79"/>
      <c r="B25" s="17"/>
      <c r="C25" s="36"/>
      <c r="D25" s="36"/>
      <c r="E25" s="340"/>
      <c r="F25" s="128"/>
      <c r="G25" s="128"/>
      <c r="H25" s="340"/>
      <c r="I25" s="128"/>
      <c r="J25" s="425"/>
      <c r="M25" s="2"/>
    </row>
    <row r="26" spans="1:24" ht="18" customHeight="1" x14ac:dyDescent="0.25">
      <c r="A26" s="79"/>
      <c r="B26" s="17"/>
      <c r="C26" s="36"/>
      <c r="D26" s="36"/>
      <c r="E26" s="630" t="str">
        <f>IFERROR(IF(J28&lt;J30, "YTD Declining Income Indicated:",""),"")</f>
        <v/>
      </c>
      <c r="F26" s="630"/>
      <c r="G26" s="630"/>
      <c r="H26" s="630"/>
      <c r="I26" s="128"/>
      <c r="J26" s="538" t="e">
        <f>IF(J28&lt;J30, J28, "")</f>
        <v>#VALUE!</v>
      </c>
      <c r="M26" s="2"/>
    </row>
    <row r="27" spans="1:24" ht="5.0999999999999996" customHeight="1" thickBot="1" x14ac:dyDescent="0.3">
      <c r="A27" s="79"/>
      <c r="B27" s="17"/>
      <c r="C27" s="36"/>
      <c r="D27" s="36"/>
      <c r="E27" s="340"/>
      <c r="F27" s="128"/>
      <c r="G27" s="128"/>
      <c r="H27" s="340"/>
      <c r="I27" s="128"/>
      <c r="J27" s="425"/>
      <c r="M27" s="2"/>
    </row>
    <row r="28" spans="1:24" ht="18" customHeight="1" thickBot="1" x14ac:dyDescent="0.3">
      <c r="A28" s="103" t="s">
        <v>2</v>
      </c>
      <c r="B28" s="17"/>
      <c r="C28" s="102" t="s">
        <v>615</v>
      </c>
      <c r="D28" s="102"/>
      <c r="E28" s="68">
        <v>0</v>
      </c>
      <c r="F28" s="11"/>
      <c r="G28" s="11"/>
      <c r="H28" s="336" t="str">
        <f>IF($E$24=0, "", ROUND(((DAY(DATE(YEAR($E$24), MONTH($E$24)+1,0)-(DAY($E$24)-1))/DAY(DATE(YEAR($E$24), MONTH($E$24)+1,0))))+DAY($H$24)/(DAY(DATE(YEAR($H$24),MONTH($H$24)+1,0)))+$X$23, 3))</f>
        <v/>
      </c>
      <c r="I28" s="413"/>
      <c r="J28" s="226" t="e">
        <f>E28/H28</f>
        <v>#VALUE!</v>
      </c>
      <c r="M28" s="2" t="s">
        <v>29</v>
      </c>
    </row>
    <row r="29" spans="1:24" ht="5.0999999999999996" customHeight="1" thickBot="1" x14ac:dyDescent="0.3">
      <c r="A29" s="103"/>
      <c r="B29" s="17"/>
      <c r="C29" s="102"/>
      <c r="D29" s="102"/>
      <c r="E29" s="421"/>
      <c r="F29" s="11"/>
      <c r="G29" s="11"/>
      <c r="H29" s="337"/>
      <c r="I29" s="413"/>
      <c r="J29" s="430"/>
      <c r="M29" s="431"/>
    </row>
    <row r="30" spans="1:24" ht="18" customHeight="1" thickBot="1" x14ac:dyDescent="0.3">
      <c r="A30" s="592" t="s">
        <v>611</v>
      </c>
      <c r="B30" s="593"/>
      <c r="C30" s="593"/>
      <c r="D30" s="153"/>
      <c r="E30" s="44">
        <v>0</v>
      </c>
      <c r="F30" s="620" t="s">
        <v>30</v>
      </c>
      <c r="G30" s="620"/>
      <c r="H30" s="338">
        <v>0</v>
      </c>
      <c r="I30" s="426"/>
      <c r="J30" s="227" t="e">
        <f>E30/H30</f>
        <v>#DIV/0!</v>
      </c>
      <c r="M30" s="2" t="s">
        <v>29</v>
      </c>
    </row>
    <row r="31" spans="1:24" ht="5.0999999999999996" customHeight="1" thickBot="1" x14ac:dyDescent="0.3">
      <c r="A31" s="152"/>
      <c r="B31" s="153"/>
      <c r="C31" s="153"/>
      <c r="D31" s="153"/>
      <c r="E31" s="347"/>
      <c r="F31" s="11"/>
      <c r="G31" s="11"/>
      <c r="H31" s="413"/>
      <c r="I31" s="426"/>
      <c r="J31" s="345"/>
      <c r="M31" s="2"/>
    </row>
    <row r="32" spans="1:24" ht="18" customHeight="1" thickBot="1" x14ac:dyDescent="0.3">
      <c r="A32" s="592" t="s">
        <v>565</v>
      </c>
      <c r="B32" s="593"/>
      <c r="C32" s="593"/>
      <c r="D32" s="153"/>
      <c r="E32" s="57">
        <v>0</v>
      </c>
      <c r="F32" s="620" t="s">
        <v>30</v>
      </c>
      <c r="G32" s="620"/>
      <c r="H32" s="339">
        <v>0</v>
      </c>
      <c r="I32" s="426"/>
      <c r="J32" s="227" t="e">
        <f>E32/H32</f>
        <v>#DIV/0!</v>
      </c>
      <c r="M32" s="2" t="s">
        <v>29</v>
      </c>
    </row>
    <row r="33" spans="1:13" ht="5.0999999999999996" customHeight="1" thickBot="1" x14ac:dyDescent="0.3">
      <c r="A33" s="152"/>
      <c r="B33" s="153"/>
      <c r="C33" s="153"/>
      <c r="D33" s="153"/>
      <c r="E33" s="20"/>
      <c r="F33" s="11"/>
      <c r="G33" s="11"/>
      <c r="H33" s="432"/>
      <c r="I33" s="426"/>
      <c r="J33" s="345"/>
      <c r="M33" s="2"/>
    </row>
    <row r="34" spans="1:13" ht="18" customHeight="1" thickBot="1" x14ac:dyDescent="0.3">
      <c r="A34" s="599" t="s">
        <v>616</v>
      </c>
      <c r="B34" s="600"/>
      <c r="C34" s="600"/>
      <c r="D34" s="600"/>
      <c r="E34" s="600"/>
      <c r="F34" s="600"/>
      <c r="G34" s="600"/>
      <c r="H34" s="225" t="e">
        <f>(E28+E30)/(H28+H30)</f>
        <v>#VALUE!</v>
      </c>
      <c r="I34" s="421"/>
      <c r="M34" s="2" t="s">
        <v>29</v>
      </c>
    </row>
    <row r="35" spans="1:13" ht="5.0999999999999996" customHeight="1" thickBot="1" x14ac:dyDescent="0.3">
      <c r="A35" s="149"/>
      <c r="B35" s="102"/>
      <c r="C35" s="102"/>
      <c r="D35" s="102"/>
      <c r="E35" s="102"/>
      <c r="F35" s="102"/>
      <c r="G35" s="102"/>
      <c r="H35" s="433"/>
      <c r="I35" s="421"/>
      <c r="M35" s="2"/>
    </row>
    <row r="36" spans="1:13" ht="18" customHeight="1" thickBot="1" x14ac:dyDescent="0.3">
      <c r="A36" s="599" t="s">
        <v>617</v>
      </c>
      <c r="B36" s="600"/>
      <c r="C36" s="600"/>
      <c r="D36" s="600"/>
      <c r="E36" s="600"/>
      <c r="F36" s="600"/>
      <c r="G36" s="600"/>
      <c r="H36" s="225" t="e">
        <f>(E30+E32)/(H30+H32)</f>
        <v>#DIV/0!</v>
      </c>
      <c r="I36" s="421"/>
      <c r="M36" s="2" t="s">
        <v>29</v>
      </c>
    </row>
    <row r="37" spans="1:13" ht="5.0999999999999996" customHeight="1" thickBot="1" x14ac:dyDescent="0.3">
      <c r="A37" s="149"/>
      <c r="B37" s="102"/>
      <c r="C37" s="102"/>
      <c r="D37" s="102"/>
      <c r="E37" s="102"/>
      <c r="F37" s="102"/>
      <c r="G37" s="102"/>
      <c r="H37" s="433"/>
      <c r="I37" s="421"/>
      <c r="M37" s="2"/>
    </row>
    <row r="38" spans="1:13" ht="18" customHeight="1" thickBot="1" x14ac:dyDescent="0.3">
      <c r="A38" s="599" t="s">
        <v>618</v>
      </c>
      <c r="B38" s="600"/>
      <c r="C38" s="600"/>
      <c r="D38" s="600"/>
      <c r="E38" s="600"/>
      <c r="F38" s="600"/>
      <c r="G38" s="600"/>
      <c r="H38" s="225" t="e">
        <f>(E28+E30+E32)/(H28+H30+H32)</f>
        <v>#VALUE!</v>
      </c>
      <c r="I38" s="421"/>
      <c r="M38" s="2" t="s">
        <v>29</v>
      </c>
    </row>
    <row r="39" spans="1:13" ht="18" customHeight="1" thickBot="1" x14ac:dyDescent="0.3">
      <c r="A39" s="30"/>
      <c r="B39"/>
      <c r="C39"/>
      <c r="D39"/>
      <c r="E39"/>
      <c r="F39"/>
      <c r="G39"/>
      <c r="H39"/>
      <c r="I39"/>
      <c r="J39"/>
      <c r="K39"/>
      <c r="M39" s="2"/>
    </row>
    <row r="40" spans="1:13" customFormat="1" ht="18" customHeight="1" thickBot="1" x14ac:dyDescent="0.3">
      <c r="A40" s="621" t="s">
        <v>25</v>
      </c>
      <c r="B40" s="622"/>
      <c r="C40" s="622"/>
      <c r="D40" s="622"/>
      <c r="E40" s="622"/>
      <c r="F40" s="622"/>
      <c r="G40" s="622"/>
      <c r="H40" s="622"/>
      <c r="I40" s="622"/>
      <c r="J40" s="622"/>
      <c r="K40" s="622"/>
      <c r="L40" s="622"/>
      <c r="M40" s="623"/>
    </row>
    <row r="41" spans="1:13" customFormat="1" ht="18" customHeight="1" x14ac:dyDescent="0.25">
      <c r="A41" s="624" t="s">
        <v>31</v>
      </c>
      <c r="B41" s="625"/>
      <c r="C41" s="625"/>
      <c r="D41" s="625"/>
      <c r="E41" s="625"/>
      <c r="F41" s="625"/>
      <c r="G41" s="625"/>
      <c r="H41" s="625"/>
      <c r="I41" s="625"/>
      <c r="J41" s="625"/>
      <c r="K41" s="625"/>
      <c r="L41" s="625"/>
      <c r="M41" s="626"/>
    </row>
    <row r="42" spans="1:13" customFormat="1" ht="18" customHeight="1" x14ac:dyDescent="0.25">
      <c r="A42" s="624"/>
      <c r="B42" s="625"/>
      <c r="C42" s="625"/>
      <c r="D42" s="625"/>
      <c r="E42" s="625"/>
      <c r="F42" s="625"/>
      <c r="G42" s="625"/>
      <c r="H42" s="625"/>
      <c r="I42" s="625"/>
      <c r="J42" s="625"/>
      <c r="K42" s="625"/>
      <c r="L42" s="625"/>
      <c r="M42" s="626"/>
    </row>
    <row r="43" spans="1:13" customFormat="1" ht="18" customHeight="1" x14ac:dyDescent="0.25">
      <c r="A43" s="624"/>
      <c r="B43" s="625"/>
      <c r="C43" s="625"/>
      <c r="D43" s="625"/>
      <c r="E43" s="625"/>
      <c r="F43" s="625"/>
      <c r="G43" s="625"/>
      <c r="H43" s="625"/>
      <c r="I43" s="625"/>
      <c r="J43" s="625"/>
      <c r="K43" s="625"/>
      <c r="L43" s="625"/>
      <c r="M43" s="626"/>
    </row>
    <row r="44" spans="1:13" customFormat="1" ht="18" customHeight="1" x14ac:dyDescent="0.25">
      <c r="A44" s="624"/>
      <c r="B44" s="625"/>
      <c r="C44" s="625"/>
      <c r="D44" s="625"/>
      <c r="E44" s="625"/>
      <c r="F44" s="625"/>
      <c r="G44" s="625"/>
      <c r="H44" s="625"/>
      <c r="I44" s="625"/>
      <c r="J44" s="625"/>
      <c r="K44" s="625"/>
      <c r="L44" s="625"/>
      <c r="M44" s="626"/>
    </row>
    <row r="45" spans="1:13" customFormat="1" ht="18" customHeight="1" x14ac:dyDescent="0.25">
      <c r="A45" s="624"/>
      <c r="B45" s="625"/>
      <c r="C45" s="625"/>
      <c r="D45" s="625"/>
      <c r="E45" s="625"/>
      <c r="F45" s="625"/>
      <c r="G45" s="625"/>
      <c r="H45" s="625"/>
      <c r="I45" s="625"/>
      <c r="J45" s="625"/>
      <c r="K45" s="625"/>
      <c r="L45" s="625"/>
      <c r="M45" s="626"/>
    </row>
    <row r="46" spans="1:13" customFormat="1" ht="18" customHeight="1" x14ac:dyDescent="0.25">
      <c r="A46" s="624"/>
      <c r="B46" s="625"/>
      <c r="C46" s="625"/>
      <c r="D46" s="625"/>
      <c r="E46" s="625"/>
      <c r="F46" s="625"/>
      <c r="G46" s="625"/>
      <c r="H46" s="625"/>
      <c r="I46" s="625"/>
      <c r="J46" s="625"/>
      <c r="K46" s="625"/>
      <c r="L46" s="625"/>
      <c r="M46" s="626"/>
    </row>
    <row r="47" spans="1:13" customFormat="1" ht="18" customHeight="1" x14ac:dyDescent="0.25">
      <c r="A47" s="624"/>
      <c r="B47" s="625"/>
      <c r="C47" s="625"/>
      <c r="D47" s="625"/>
      <c r="E47" s="625"/>
      <c r="F47" s="625"/>
      <c r="G47" s="625"/>
      <c r="H47" s="625"/>
      <c r="I47" s="625"/>
      <c r="J47" s="625"/>
      <c r="K47" s="625"/>
      <c r="L47" s="625"/>
      <c r="M47" s="626"/>
    </row>
    <row r="48" spans="1:13" customFormat="1" ht="18" customHeight="1" thickBot="1" x14ac:dyDescent="0.3">
      <c r="A48" s="627"/>
      <c r="B48" s="628"/>
      <c r="C48" s="628"/>
      <c r="D48" s="628"/>
      <c r="E48" s="628"/>
      <c r="F48" s="628"/>
      <c r="G48" s="628"/>
      <c r="H48" s="628"/>
      <c r="I48" s="628"/>
      <c r="J48" s="628"/>
      <c r="K48" s="628"/>
      <c r="L48" s="628"/>
      <c r="M48" s="629"/>
    </row>
    <row r="49" spans="1:11" customFormat="1" ht="18" customHeight="1" x14ac:dyDescent="0.25">
      <c r="A49" s="1"/>
      <c r="B49" s="1"/>
      <c r="C49" s="1"/>
      <c r="D49" s="1"/>
      <c r="E49" s="1"/>
      <c r="F49" s="1"/>
      <c r="G49" s="1"/>
      <c r="H49" s="1"/>
      <c r="I49" s="1"/>
      <c r="J49" s="1"/>
      <c r="K49" s="1"/>
    </row>
    <row r="50" spans="1:11" customFormat="1" ht="18" customHeight="1" x14ac:dyDescent="0.25">
      <c r="A50" s="1"/>
      <c r="B50" s="1"/>
      <c r="C50" s="1"/>
      <c r="D50" s="1"/>
      <c r="E50" s="1"/>
      <c r="F50" s="1"/>
      <c r="G50" s="1"/>
      <c r="H50" s="1"/>
      <c r="I50" s="1"/>
      <c r="J50" s="1"/>
      <c r="K50" s="1"/>
    </row>
    <row r="51" spans="1:11" customFormat="1" ht="18" customHeight="1" x14ac:dyDescent="0.25">
      <c r="A51" s="1"/>
      <c r="B51" s="1"/>
      <c r="C51" s="1"/>
      <c r="D51" s="1"/>
      <c r="E51" s="1"/>
      <c r="F51" s="1"/>
      <c r="G51" s="1"/>
      <c r="H51" s="1"/>
      <c r="I51" s="1"/>
      <c r="J51" s="1"/>
      <c r="K51" s="1"/>
    </row>
    <row r="52" spans="1:11" customFormat="1" ht="18" customHeight="1" x14ac:dyDescent="0.25">
      <c r="A52" s="1"/>
      <c r="B52" s="1"/>
      <c r="C52" s="1"/>
      <c r="D52" s="1"/>
      <c r="E52" s="1"/>
      <c r="F52" s="1"/>
      <c r="G52" s="1"/>
      <c r="H52" s="1"/>
      <c r="I52" s="1"/>
      <c r="J52" s="1"/>
      <c r="K52" s="1"/>
    </row>
    <row r="53" spans="1:11" customFormat="1" ht="18" customHeight="1" x14ac:dyDescent="0.25">
      <c r="A53" s="1"/>
      <c r="B53" s="1"/>
      <c r="C53" s="1"/>
      <c r="D53" s="1"/>
      <c r="E53" s="1"/>
      <c r="F53" s="1"/>
      <c r="G53" s="1"/>
      <c r="H53" s="1"/>
      <c r="I53" s="1"/>
      <c r="J53" s="1"/>
      <c r="K53" s="1"/>
    </row>
    <row r="54" spans="1:11" customFormat="1" ht="4.5" customHeight="1" x14ac:dyDescent="0.25">
      <c r="A54" s="1"/>
      <c r="B54" s="1"/>
      <c r="C54" s="1"/>
      <c r="D54" s="1"/>
      <c r="E54" s="1"/>
      <c r="F54" s="1"/>
      <c r="G54" s="1"/>
      <c r="H54" s="1"/>
      <c r="I54" s="1"/>
      <c r="J54" s="1"/>
      <c r="K54" s="1"/>
    </row>
    <row r="55" spans="1:11" customFormat="1" ht="18" customHeight="1" x14ac:dyDescent="0.25">
      <c r="A55" s="1"/>
      <c r="B55" s="1"/>
      <c r="C55" s="1"/>
      <c r="D55" s="1"/>
      <c r="E55" s="1"/>
      <c r="F55" s="1"/>
      <c r="G55" s="1"/>
      <c r="H55" s="1"/>
      <c r="I55" s="1"/>
      <c r="J55" s="1"/>
      <c r="K55" s="1"/>
    </row>
    <row r="56" spans="1:11" customFormat="1" ht="18" customHeight="1" x14ac:dyDescent="0.25">
      <c r="A56" s="1"/>
      <c r="B56" s="1"/>
      <c r="C56" s="1"/>
      <c r="D56" s="1"/>
      <c r="E56" s="1"/>
      <c r="F56" s="1"/>
      <c r="G56" s="1"/>
      <c r="H56" s="1"/>
      <c r="I56" s="1"/>
      <c r="J56" s="1"/>
      <c r="K56" s="1"/>
    </row>
    <row r="57" spans="1:11" customFormat="1" ht="18" customHeight="1" x14ac:dyDescent="0.25">
      <c r="A57" s="1"/>
      <c r="B57" s="1"/>
      <c r="C57" s="1"/>
      <c r="D57" s="1"/>
      <c r="E57" s="1"/>
      <c r="F57" s="1"/>
      <c r="G57" s="1"/>
      <c r="H57" s="1"/>
      <c r="I57" s="1"/>
      <c r="J57" s="1"/>
      <c r="K57" s="1"/>
    </row>
    <row r="58" spans="1:11" customFormat="1" ht="18" customHeight="1" x14ac:dyDescent="0.25">
      <c r="A58" s="1"/>
      <c r="B58" s="1"/>
      <c r="C58" s="1"/>
      <c r="D58" s="1"/>
      <c r="E58" s="1"/>
      <c r="F58" s="1"/>
      <c r="G58" s="1"/>
      <c r="H58" s="1"/>
      <c r="I58" s="1"/>
      <c r="J58" s="1"/>
      <c r="K58" s="1"/>
    </row>
    <row r="59" spans="1:11" customFormat="1" ht="18" customHeight="1" x14ac:dyDescent="0.25">
      <c r="A59" s="1"/>
      <c r="B59" s="1"/>
      <c r="C59" s="1"/>
      <c r="D59" s="1"/>
      <c r="E59" s="1"/>
      <c r="F59" s="1"/>
      <c r="G59" s="1"/>
      <c r="H59" s="1"/>
      <c r="I59" s="1"/>
      <c r="J59" s="1"/>
      <c r="K59" s="1"/>
    </row>
    <row r="60" spans="1:11" customFormat="1" ht="18" customHeight="1" x14ac:dyDescent="0.25">
      <c r="A60" s="1"/>
      <c r="B60" s="1"/>
      <c r="C60" s="1"/>
      <c r="D60" s="1"/>
      <c r="E60" s="1"/>
      <c r="F60" s="1"/>
      <c r="G60" s="1"/>
      <c r="H60" s="1"/>
      <c r="I60" s="1"/>
      <c r="J60" s="1"/>
      <c r="K60" s="1"/>
    </row>
    <row r="61" spans="1:11" customFormat="1" ht="18" customHeight="1" x14ac:dyDescent="0.25">
      <c r="A61" s="1"/>
      <c r="B61" s="1"/>
      <c r="C61" s="1"/>
      <c r="D61" s="1"/>
      <c r="E61" s="1"/>
      <c r="F61" s="1"/>
      <c r="G61" s="1"/>
      <c r="H61" s="1"/>
      <c r="I61" s="1"/>
      <c r="J61" s="1"/>
      <c r="K61" s="1"/>
    </row>
    <row r="62" spans="1:11" customFormat="1" ht="18" customHeight="1" x14ac:dyDescent="0.25">
      <c r="A62" s="1"/>
      <c r="B62" s="1"/>
      <c r="C62" s="1"/>
      <c r="D62" s="1"/>
      <c r="E62" s="1"/>
      <c r="F62" s="1"/>
      <c r="G62" s="1"/>
      <c r="H62" s="1"/>
      <c r="I62" s="1"/>
      <c r="J62" s="1"/>
      <c r="K62" s="1"/>
    </row>
    <row r="63" spans="1:11" customFormat="1" ht="18" customHeight="1" x14ac:dyDescent="0.25">
      <c r="A63" s="1"/>
      <c r="B63" s="1"/>
      <c r="C63" s="1"/>
      <c r="D63" s="1"/>
      <c r="E63" s="1"/>
      <c r="F63" s="1"/>
      <c r="G63" s="1"/>
      <c r="H63" s="1"/>
      <c r="I63" s="1"/>
      <c r="J63" s="1"/>
      <c r="K63" s="1"/>
    </row>
    <row r="64" spans="1:11" customFormat="1" ht="18" customHeight="1" x14ac:dyDescent="0.25">
      <c r="A64" s="1"/>
      <c r="B64" s="1"/>
      <c r="C64" s="1"/>
      <c r="D64" s="1"/>
      <c r="E64" s="1"/>
      <c r="F64" s="1"/>
      <c r="G64" s="1"/>
      <c r="H64" s="1"/>
      <c r="I64" s="1"/>
      <c r="J64" s="1"/>
      <c r="K64" s="1"/>
    </row>
    <row r="65" spans="1:17" customFormat="1" ht="4.5" customHeight="1" x14ac:dyDescent="0.25">
      <c r="A65" s="1"/>
      <c r="B65" s="1"/>
      <c r="C65" s="1"/>
      <c r="D65" s="1"/>
      <c r="E65" s="1"/>
      <c r="F65" s="1"/>
      <c r="G65" s="1"/>
      <c r="H65" s="1"/>
      <c r="I65" s="1"/>
      <c r="J65" s="1"/>
      <c r="K65" s="1"/>
    </row>
    <row r="66" spans="1:17" customFormat="1" ht="18" customHeight="1" x14ac:dyDescent="0.25">
      <c r="A66" s="1"/>
      <c r="B66" s="1"/>
      <c r="C66" s="1"/>
      <c r="D66" s="1"/>
      <c r="E66" s="1"/>
      <c r="F66" s="1"/>
      <c r="G66" s="1"/>
      <c r="H66" s="1"/>
      <c r="I66" s="1"/>
      <c r="J66" s="1"/>
      <c r="K66" s="1"/>
    </row>
    <row r="67" spans="1:17" customFormat="1" ht="18" customHeight="1" x14ac:dyDescent="0.25">
      <c r="A67" s="1"/>
      <c r="B67" s="1"/>
      <c r="C67" s="1"/>
      <c r="D67" s="1"/>
      <c r="E67" s="1"/>
      <c r="F67" s="1"/>
      <c r="G67" s="1"/>
      <c r="H67" s="1"/>
      <c r="I67" s="1"/>
      <c r="J67" s="1"/>
      <c r="K67" s="1"/>
    </row>
    <row r="68" spans="1:17" customFormat="1" ht="4.5" customHeight="1" x14ac:dyDescent="0.25">
      <c r="A68" s="1"/>
      <c r="B68" s="1"/>
      <c r="C68" s="1"/>
      <c r="D68" s="1"/>
      <c r="E68" s="1"/>
      <c r="F68" s="1"/>
      <c r="G68" s="1"/>
      <c r="H68" s="1"/>
      <c r="I68" s="1"/>
      <c r="J68" s="1"/>
      <c r="K68" s="1"/>
    </row>
    <row r="69" spans="1:17" customFormat="1" ht="18" customHeight="1" x14ac:dyDescent="0.25">
      <c r="A69" s="1"/>
      <c r="B69" s="1"/>
      <c r="C69" s="1"/>
      <c r="D69" s="1"/>
      <c r="E69" s="1"/>
      <c r="F69" s="1"/>
      <c r="G69" s="1"/>
      <c r="H69" s="1"/>
      <c r="I69" s="1"/>
      <c r="J69" s="1"/>
      <c r="K69" s="1"/>
    </row>
    <row r="70" spans="1:17" customFormat="1" ht="18" customHeight="1" x14ac:dyDescent="0.25">
      <c r="A70" s="1"/>
      <c r="B70" s="1"/>
      <c r="C70" s="1"/>
      <c r="D70" s="1"/>
      <c r="E70" s="1"/>
      <c r="F70" s="1"/>
      <c r="G70" s="1"/>
      <c r="H70" s="1"/>
      <c r="I70" s="1"/>
      <c r="J70" s="1"/>
      <c r="K70" s="1"/>
    </row>
    <row r="71" spans="1:17" customFormat="1" ht="18" customHeight="1" x14ac:dyDescent="0.25">
      <c r="A71" s="1"/>
      <c r="B71" s="1"/>
      <c r="C71" s="1"/>
      <c r="D71" s="1"/>
      <c r="E71" s="1"/>
      <c r="F71" s="1"/>
      <c r="G71" s="1"/>
      <c r="H71" s="1"/>
      <c r="I71" s="1"/>
      <c r="J71" s="1"/>
      <c r="K71" s="1"/>
    </row>
    <row r="72" spans="1:17" customFormat="1" ht="4.5" customHeight="1" x14ac:dyDescent="0.25">
      <c r="A72" s="1"/>
      <c r="B72" s="1"/>
      <c r="C72" s="1"/>
      <c r="D72" s="1"/>
      <c r="E72" s="1"/>
      <c r="F72" s="1"/>
      <c r="G72" s="1"/>
      <c r="H72" s="1"/>
      <c r="I72" s="1"/>
      <c r="J72" s="1"/>
      <c r="K72" s="1"/>
    </row>
    <row r="73" spans="1:17" ht="18" customHeight="1" x14ac:dyDescent="0.25">
      <c r="Q73" s="63"/>
    </row>
    <row r="74" spans="1:17" ht="18" customHeight="1" x14ac:dyDescent="0.25">
      <c r="Q74" s="63"/>
    </row>
    <row r="75" spans="1:17" ht="18" customHeight="1" x14ac:dyDescent="0.25">
      <c r="Q75" s="63"/>
    </row>
    <row r="76" spans="1:17" ht="18" customHeight="1" x14ac:dyDescent="0.25">
      <c r="Q76" s="63"/>
    </row>
    <row r="77" spans="1:17" ht="18" customHeight="1" x14ac:dyDescent="0.25">
      <c r="Q77" s="63"/>
    </row>
    <row r="78" spans="1:17" customFormat="1" ht="18" customHeight="1" x14ac:dyDescent="0.25">
      <c r="A78" s="1"/>
      <c r="B78" s="1"/>
      <c r="C78" s="1"/>
      <c r="D78" s="1"/>
      <c r="E78" s="1"/>
      <c r="F78" s="1"/>
      <c r="G78" s="1"/>
      <c r="H78" s="1"/>
      <c r="I78" s="1"/>
      <c r="J78" s="1"/>
      <c r="K78" s="1"/>
    </row>
    <row r="92" spans="15:22" ht="18" customHeight="1" x14ac:dyDescent="0.25">
      <c r="O92" s="617"/>
      <c r="P92" s="617"/>
      <c r="R92" s="617"/>
      <c r="S92" s="617"/>
      <c r="U92" s="617"/>
      <c r="V92" s="617"/>
    </row>
    <row r="93" spans="15:22" ht="18" customHeight="1" x14ac:dyDescent="0.25">
      <c r="O93" s="618"/>
      <c r="P93" s="617"/>
      <c r="R93" s="618"/>
      <c r="S93" s="617"/>
      <c r="U93" s="619"/>
      <c r="V93" s="619"/>
    </row>
  </sheetData>
  <sheetProtection algorithmName="SHA-512" hashValue="M01lP56BwIXFeEHoEb/MAalFzI/G9Ha8JEwN2dn8w989SZ0E7+qdlMGJVD8RnrvVOy0oqlYD6Okg5oWOZzUugg==" saltValue="if4mwHI5vmaII8Lb6wkx1A==" spinCount="100000" sheet="1" objects="1" scenarios="1" selectLockedCells="1"/>
  <mergeCells count="27">
    <mergeCell ref="E26:H26"/>
    <mergeCell ref="F24:G24"/>
    <mergeCell ref="A13:C13"/>
    <mergeCell ref="A15:C15"/>
    <mergeCell ref="A17:C17"/>
    <mergeCell ref="A19:C19"/>
    <mergeCell ref="A21:C21"/>
    <mergeCell ref="A2:M4"/>
    <mergeCell ref="B7:C7"/>
    <mergeCell ref="E7:G7"/>
    <mergeCell ref="B9:C9"/>
    <mergeCell ref="E9:J9"/>
    <mergeCell ref="A30:C30"/>
    <mergeCell ref="F30:G30"/>
    <mergeCell ref="A32:C32"/>
    <mergeCell ref="F32:G32"/>
    <mergeCell ref="O92:P92"/>
    <mergeCell ref="A40:M40"/>
    <mergeCell ref="A41:M48"/>
    <mergeCell ref="A34:G34"/>
    <mergeCell ref="A36:G36"/>
    <mergeCell ref="A38:G38"/>
    <mergeCell ref="R92:S92"/>
    <mergeCell ref="U92:V92"/>
    <mergeCell ref="O93:P93"/>
    <mergeCell ref="R93:S93"/>
    <mergeCell ref="U93:V93"/>
  </mergeCells>
  <conditionalFormatting sqref="H36:I38">
    <cfRule type="expression" priority="2" stopIfTrue="1">
      <formula>"13F+14F/2"</formula>
    </cfRule>
  </conditionalFormatting>
  <conditionalFormatting sqref="J26">
    <cfRule type="expression" dxfId="149" priority="1">
      <formula>$J$28&lt;$J$30</formula>
    </cfRule>
  </conditionalFormatting>
  <pageMargins left="0.25" right="0.25" top="1" bottom="1" header="0.3" footer="0.3"/>
  <pageSetup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66" r:id="rId4" name="Option Button 34">
              <controlPr defaultSize="0" autoFill="0" autoLine="0" autoPict="0">
                <anchor moveWithCells="1">
                  <from>
                    <xdr:col>11</xdr:col>
                    <xdr:colOff>0</xdr:colOff>
                    <xdr:row>12</xdr:row>
                    <xdr:rowOff>0</xdr:rowOff>
                  </from>
                  <to>
                    <xdr:col>11</xdr:col>
                    <xdr:colOff>200025</xdr:colOff>
                    <xdr:row>13</xdr:row>
                    <xdr:rowOff>9525</xdr:rowOff>
                  </to>
                </anchor>
              </controlPr>
            </control>
          </mc:Choice>
        </mc:AlternateContent>
        <mc:AlternateContent xmlns:mc="http://schemas.openxmlformats.org/markup-compatibility/2006">
          <mc:Choice Requires="x14">
            <control shapeId="69668" r:id="rId5" name="Option Button 36">
              <controlPr defaultSize="0" autoFill="0" autoLine="0" autoPict="0">
                <anchor moveWithCells="1">
                  <from>
                    <xdr:col>11</xdr:col>
                    <xdr:colOff>0</xdr:colOff>
                    <xdr:row>16</xdr:row>
                    <xdr:rowOff>0</xdr:rowOff>
                  </from>
                  <to>
                    <xdr:col>11</xdr:col>
                    <xdr:colOff>200025</xdr:colOff>
                    <xdr:row>17</xdr:row>
                    <xdr:rowOff>9525</xdr:rowOff>
                  </to>
                </anchor>
              </controlPr>
            </control>
          </mc:Choice>
        </mc:AlternateContent>
        <mc:AlternateContent xmlns:mc="http://schemas.openxmlformats.org/markup-compatibility/2006">
          <mc:Choice Requires="x14">
            <control shapeId="69669" r:id="rId6" name="Option Button 37">
              <controlPr defaultSize="0" autoFill="0" autoLine="0" autoPict="0">
                <anchor moveWithCells="1">
                  <from>
                    <xdr:col>11</xdr:col>
                    <xdr:colOff>0</xdr:colOff>
                    <xdr:row>18</xdr:row>
                    <xdr:rowOff>0</xdr:rowOff>
                  </from>
                  <to>
                    <xdr:col>11</xdr:col>
                    <xdr:colOff>200025</xdr:colOff>
                    <xdr:row>19</xdr:row>
                    <xdr:rowOff>9525</xdr:rowOff>
                  </to>
                </anchor>
              </controlPr>
            </control>
          </mc:Choice>
        </mc:AlternateContent>
        <mc:AlternateContent xmlns:mc="http://schemas.openxmlformats.org/markup-compatibility/2006">
          <mc:Choice Requires="x14">
            <control shapeId="69670" r:id="rId7" name="Option Button 38">
              <controlPr defaultSize="0" autoFill="0" autoLine="0" autoPict="0">
                <anchor moveWithCells="1">
                  <from>
                    <xdr:col>11</xdr:col>
                    <xdr:colOff>0</xdr:colOff>
                    <xdr:row>20</xdr:row>
                    <xdr:rowOff>0</xdr:rowOff>
                  </from>
                  <to>
                    <xdr:col>11</xdr:col>
                    <xdr:colOff>200025</xdr:colOff>
                    <xdr:row>21</xdr:row>
                    <xdr:rowOff>9525</xdr:rowOff>
                  </to>
                </anchor>
              </controlPr>
            </control>
          </mc:Choice>
        </mc:AlternateContent>
        <mc:AlternateContent xmlns:mc="http://schemas.openxmlformats.org/markup-compatibility/2006">
          <mc:Choice Requires="x14">
            <control shapeId="69672" r:id="rId8" name="Option Button 40">
              <controlPr defaultSize="0" autoFill="0" autoLine="0" autoPict="0">
                <anchor moveWithCells="1">
                  <from>
                    <xdr:col>11</xdr:col>
                    <xdr:colOff>0</xdr:colOff>
                    <xdr:row>27</xdr:row>
                    <xdr:rowOff>0</xdr:rowOff>
                  </from>
                  <to>
                    <xdr:col>11</xdr:col>
                    <xdr:colOff>200025</xdr:colOff>
                    <xdr:row>28</xdr:row>
                    <xdr:rowOff>9525</xdr:rowOff>
                  </to>
                </anchor>
              </controlPr>
            </control>
          </mc:Choice>
        </mc:AlternateContent>
        <mc:AlternateContent xmlns:mc="http://schemas.openxmlformats.org/markup-compatibility/2006">
          <mc:Choice Requires="x14">
            <control shapeId="69673" r:id="rId9" name="Option Button 41">
              <controlPr defaultSize="0" autoFill="0" autoLine="0" autoPict="0">
                <anchor moveWithCells="1">
                  <from>
                    <xdr:col>11</xdr:col>
                    <xdr:colOff>0</xdr:colOff>
                    <xdr:row>29</xdr:row>
                    <xdr:rowOff>0</xdr:rowOff>
                  </from>
                  <to>
                    <xdr:col>11</xdr:col>
                    <xdr:colOff>200025</xdr:colOff>
                    <xdr:row>30</xdr:row>
                    <xdr:rowOff>9525</xdr:rowOff>
                  </to>
                </anchor>
              </controlPr>
            </control>
          </mc:Choice>
        </mc:AlternateContent>
        <mc:AlternateContent xmlns:mc="http://schemas.openxmlformats.org/markup-compatibility/2006">
          <mc:Choice Requires="x14">
            <control shapeId="69675" r:id="rId10" name="Option Button 43">
              <controlPr defaultSize="0" autoFill="0" autoLine="0" autoPict="0">
                <anchor moveWithCells="1">
                  <from>
                    <xdr:col>11</xdr:col>
                    <xdr:colOff>0</xdr:colOff>
                    <xdr:row>31</xdr:row>
                    <xdr:rowOff>0</xdr:rowOff>
                  </from>
                  <to>
                    <xdr:col>11</xdr:col>
                    <xdr:colOff>200025</xdr:colOff>
                    <xdr:row>32</xdr:row>
                    <xdr:rowOff>9525</xdr:rowOff>
                  </to>
                </anchor>
              </controlPr>
            </control>
          </mc:Choice>
        </mc:AlternateContent>
        <mc:AlternateContent xmlns:mc="http://schemas.openxmlformats.org/markup-compatibility/2006">
          <mc:Choice Requires="x14">
            <control shapeId="69676" r:id="rId11" name="Option Button 44">
              <controlPr defaultSize="0" autoFill="0" autoLine="0" autoPict="0">
                <anchor moveWithCells="1">
                  <from>
                    <xdr:col>11</xdr:col>
                    <xdr:colOff>0</xdr:colOff>
                    <xdr:row>33</xdr:row>
                    <xdr:rowOff>0</xdr:rowOff>
                  </from>
                  <to>
                    <xdr:col>11</xdr:col>
                    <xdr:colOff>200025</xdr:colOff>
                    <xdr:row>34</xdr:row>
                    <xdr:rowOff>9525</xdr:rowOff>
                  </to>
                </anchor>
              </controlPr>
            </control>
          </mc:Choice>
        </mc:AlternateContent>
        <mc:AlternateContent xmlns:mc="http://schemas.openxmlformats.org/markup-compatibility/2006">
          <mc:Choice Requires="x14">
            <control shapeId="69678" r:id="rId12" name="Option Button 46">
              <controlPr defaultSize="0" autoFill="0" autoLine="0" autoPict="0">
                <anchor moveWithCells="1">
                  <from>
                    <xdr:col>11</xdr:col>
                    <xdr:colOff>0</xdr:colOff>
                    <xdr:row>35</xdr:row>
                    <xdr:rowOff>0</xdr:rowOff>
                  </from>
                  <to>
                    <xdr:col>11</xdr:col>
                    <xdr:colOff>200025</xdr:colOff>
                    <xdr:row>36</xdr:row>
                    <xdr:rowOff>9525</xdr:rowOff>
                  </to>
                </anchor>
              </controlPr>
            </control>
          </mc:Choice>
        </mc:AlternateContent>
        <mc:AlternateContent xmlns:mc="http://schemas.openxmlformats.org/markup-compatibility/2006">
          <mc:Choice Requires="x14">
            <control shapeId="69679" r:id="rId13" name="Option Button 47">
              <controlPr defaultSize="0" autoFill="0" autoLine="0" autoPict="0">
                <anchor moveWithCells="1">
                  <from>
                    <xdr:col>11</xdr:col>
                    <xdr:colOff>0</xdr:colOff>
                    <xdr:row>37</xdr:row>
                    <xdr:rowOff>0</xdr:rowOff>
                  </from>
                  <to>
                    <xdr:col>11</xdr:col>
                    <xdr:colOff>200025</xdr:colOff>
                    <xdr:row>38</xdr:row>
                    <xdr:rowOff>9525</xdr:rowOff>
                  </to>
                </anchor>
              </controlPr>
            </control>
          </mc:Choice>
        </mc:AlternateContent>
        <mc:AlternateContent xmlns:mc="http://schemas.openxmlformats.org/markup-compatibility/2006">
          <mc:Choice Requires="x14">
            <control shapeId="69693" r:id="rId14" name="Option Button 61">
              <controlPr defaultSize="0" autoFill="0" autoLine="0" autoPict="0">
                <anchor moveWithCells="1">
                  <from>
                    <xdr:col>11</xdr:col>
                    <xdr:colOff>0</xdr:colOff>
                    <xdr:row>12</xdr:row>
                    <xdr:rowOff>0</xdr:rowOff>
                  </from>
                  <to>
                    <xdr:col>11</xdr:col>
                    <xdr:colOff>190500</xdr:colOff>
                    <xdr:row>12</xdr:row>
                    <xdr:rowOff>219075</xdr:rowOff>
                  </to>
                </anchor>
              </controlPr>
            </control>
          </mc:Choice>
        </mc:AlternateContent>
        <mc:AlternateContent xmlns:mc="http://schemas.openxmlformats.org/markup-compatibility/2006">
          <mc:Choice Requires="x14">
            <control shapeId="69695" r:id="rId15" name="Option Button 63">
              <controlPr defaultSize="0" autoFill="0" autoLine="0" autoPict="0">
                <anchor moveWithCells="1">
                  <from>
                    <xdr:col>11</xdr:col>
                    <xdr:colOff>0</xdr:colOff>
                    <xdr:row>14</xdr:row>
                    <xdr:rowOff>0</xdr:rowOff>
                  </from>
                  <to>
                    <xdr:col>11</xdr:col>
                    <xdr:colOff>190500</xdr:colOff>
                    <xdr:row>14</xdr:row>
                    <xdr:rowOff>219075</xdr:rowOff>
                  </to>
                </anchor>
              </controlPr>
            </control>
          </mc:Choice>
        </mc:AlternateContent>
        <mc:AlternateContent xmlns:mc="http://schemas.openxmlformats.org/markup-compatibility/2006">
          <mc:Choice Requires="x14">
            <control shapeId="69696" r:id="rId16" name="Option Button 64">
              <controlPr defaultSize="0" autoFill="0" autoLine="0" autoPict="0">
                <anchor moveWithCells="1">
                  <from>
                    <xdr:col>11</xdr:col>
                    <xdr:colOff>0</xdr:colOff>
                    <xdr:row>16</xdr:row>
                    <xdr:rowOff>0</xdr:rowOff>
                  </from>
                  <to>
                    <xdr:col>11</xdr:col>
                    <xdr:colOff>190500</xdr:colOff>
                    <xdr:row>16</xdr:row>
                    <xdr:rowOff>219075</xdr:rowOff>
                  </to>
                </anchor>
              </controlPr>
            </control>
          </mc:Choice>
        </mc:AlternateContent>
        <mc:AlternateContent xmlns:mc="http://schemas.openxmlformats.org/markup-compatibility/2006">
          <mc:Choice Requires="x14">
            <control shapeId="69697" r:id="rId17" name="Option Button 65">
              <controlPr defaultSize="0" autoFill="0" autoLine="0" autoPict="0">
                <anchor moveWithCells="1">
                  <from>
                    <xdr:col>11</xdr:col>
                    <xdr:colOff>0</xdr:colOff>
                    <xdr:row>18</xdr:row>
                    <xdr:rowOff>0</xdr:rowOff>
                  </from>
                  <to>
                    <xdr:col>11</xdr:col>
                    <xdr:colOff>190500</xdr:colOff>
                    <xdr:row>18</xdr:row>
                    <xdr:rowOff>219075</xdr:rowOff>
                  </to>
                </anchor>
              </controlPr>
            </control>
          </mc:Choice>
        </mc:AlternateContent>
        <mc:AlternateContent xmlns:mc="http://schemas.openxmlformats.org/markup-compatibility/2006">
          <mc:Choice Requires="x14">
            <control shapeId="69698" r:id="rId18" name="Option Button 66">
              <controlPr defaultSize="0" autoFill="0" autoLine="0" autoPict="0">
                <anchor moveWithCells="1">
                  <from>
                    <xdr:col>11</xdr:col>
                    <xdr:colOff>0</xdr:colOff>
                    <xdr:row>20</xdr:row>
                    <xdr:rowOff>0</xdr:rowOff>
                  </from>
                  <to>
                    <xdr:col>11</xdr:col>
                    <xdr:colOff>190500</xdr:colOff>
                    <xdr:row>20</xdr:row>
                    <xdr:rowOff>219075</xdr:rowOff>
                  </to>
                </anchor>
              </controlPr>
            </control>
          </mc:Choice>
        </mc:AlternateContent>
        <mc:AlternateContent xmlns:mc="http://schemas.openxmlformats.org/markup-compatibility/2006">
          <mc:Choice Requires="x14">
            <control shapeId="69699" r:id="rId19" name="Option Button 67">
              <controlPr defaultSize="0" autoFill="0" autoLine="0" autoPict="0">
                <anchor moveWithCells="1">
                  <from>
                    <xdr:col>11</xdr:col>
                    <xdr:colOff>0</xdr:colOff>
                    <xdr:row>27</xdr:row>
                    <xdr:rowOff>0</xdr:rowOff>
                  </from>
                  <to>
                    <xdr:col>11</xdr:col>
                    <xdr:colOff>190500</xdr:colOff>
                    <xdr:row>27</xdr:row>
                    <xdr:rowOff>219075</xdr:rowOff>
                  </to>
                </anchor>
              </controlPr>
            </control>
          </mc:Choice>
        </mc:AlternateContent>
        <mc:AlternateContent xmlns:mc="http://schemas.openxmlformats.org/markup-compatibility/2006">
          <mc:Choice Requires="x14">
            <control shapeId="69700" r:id="rId20" name="Option Button 68">
              <controlPr defaultSize="0" autoFill="0" autoLine="0" autoPict="0">
                <anchor moveWithCells="1">
                  <from>
                    <xdr:col>11</xdr:col>
                    <xdr:colOff>0</xdr:colOff>
                    <xdr:row>29</xdr:row>
                    <xdr:rowOff>0</xdr:rowOff>
                  </from>
                  <to>
                    <xdr:col>11</xdr:col>
                    <xdr:colOff>190500</xdr:colOff>
                    <xdr:row>29</xdr:row>
                    <xdr:rowOff>219075</xdr:rowOff>
                  </to>
                </anchor>
              </controlPr>
            </control>
          </mc:Choice>
        </mc:AlternateContent>
        <mc:AlternateContent xmlns:mc="http://schemas.openxmlformats.org/markup-compatibility/2006">
          <mc:Choice Requires="x14">
            <control shapeId="69701" r:id="rId21" name="Option Button 69">
              <controlPr defaultSize="0" autoFill="0" autoLine="0" autoPict="0">
                <anchor moveWithCells="1">
                  <from>
                    <xdr:col>11</xdr:col>
                    <xdr:colOff>0</xdr:colOff>
                    <xdr:row>31</xdr:row>
                    <xdr:rowOff>0</xdr:rowOff>
                  </from>
                  <to>
                    <xdr:col>11</xdr:col>
                    <xdr:colOff>190500</xdr:colOff>
                    <xdr:row>31</xdr:row>
                    <xdr:rowOff>219075</xdr:rowOff>
                  </to>
                </anchor>
              </controlPr>
            </control>
          </mc:Choice>
        </mc:AlternateContent>
        <mc:AlternateContent xmlns:mc="http://schemas.openxmlformats.org/markup-compatibility/2006">
          <mc:Choice Requires="x14">
            <control shapeId="69702" r:id="rId22" name="Option Button 70">
              <controlPr defaultSize="0" autoFill="0" autoLine="0" autoPict="0">
                <anchor moveWithCells="1">
                  <from>
                    <xdr:col>11</xdr:col>
                    <xdr:colOff>0</xdr:colOff>
                    <xdr:row>33</xdr:row>
                    <xdr:rowOff>0</xdr:rowOff>
                  </from>
                  <to>
                    <xdr:col>11</xdr:col>
                    <xdr:colOff>190500</xdr:colOff>
                    <xdr:row>33</xdr:row>
                    <xdr:rowOff>219075</xdr:rowOff>
                  </to>
                </anchor>
              </controlPr>
            </control>
          </mc:Choice>
        </mc:AlternateContent>
        <mc:AlternateContent xmlns:mc="http://schemas.openxmlformats.org/markup-compatibility/2006">
          <mc:Choice Requires="x14">
            <control shapeId="69703" r:id="rId23" name="Option Button 71">
              <controlPr defaultSize="0" autoFill="0" autoLine="0" autoPict="0">
                <anchor moveWithCells="1">
                  <from>
                    <xdr:col>11</xdr:col>
                    <xdr:colOff>0</xdr:colOff>
                    <xdr:row>35</xdr:row>
                    <xdr:rowOff>0</xdr:rowOff>
                  </from>
                  <to>
                    <xdr:col>11</xdr:col>
                    <xdr:colOff>190500</xdr:colOff>
                    <xdr:row>35</xdr:row>
                    <xdr:rowOff>219075</xdr:rowOff>
                  </to>
                </anchor>
              </controlPr>
            </control>
          </mc:Choice>
        </mc:AlternateContent>
        <mc:AlternateContent xmlns:mc="http://schemas.openxmlformats.org/markup-compatibility/2006">
          <mc:Choice Requires="x14">
            <control shapeId="69704" r:id="rId24" name="Option Button 72">
              <controlPr defaultSize="0" autoFill="0" autoLine="0" autoPict="0">
                <anchor moveWithCells="1">
                  <from>
                    <xdr:col>11</xdr:col>
                    <xdr:colOff>0</xdr:colOff>
                    <xdr:row>37</xdr:row>
                    <xdr:rowOff>0</xdr:rowOff>
                  </from>
                  <to>
                    <xdr:col>11</xdr:col>
                    <xdr:colOff>190500</xdr:colOff>
                    <xdr:row>37</xdr:row>
                    <xdr:rowOff>219075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4" tint="0.39997558519241921"/>
  </sheetPr>
  <dimension ref="B1:K120"/>
  <sheetViews>
    <sheetView showGridLines="0" showRowColHeaders="0" workbookViewId="0">
      <selection activeCell="H10" sqref="H10"/>
    </sheetView>
  </sheetViews>
  <sheetFormatPr defaultColWidth="12.7109375" defaultRowHeight="20.100000000000001" customHeight="1" x14ac:dyDescent="0.25"/>
  <cols>
    <col min="1" max="1" width="2.7109375" style="1" customWidth="1"/>
    <col min="2" max="4" width="12.7109375" style="1" customWidth="1"/>
    <col min="5" max="5" width="15.7109375" style="1" customWidth="1"/>
    <col min="6" max="7" width="10.7109375" style="1" customWidth="1"/>
    <col min="8" max="8" width="15.7109375" style="1" customWidth="1"/>
    <col min="9" max="9" width="12.7109375" style="1" customWidth="1"/>
    <col min="10" max="16384" width="12.7109375" style="1"/>
  </cols>
  <sheetData>
    <row r="1" spans="2:11" ht="20.100000000000001" customHeight="1" thickBot="1" x14ac:dyDescent="0.3">
      <c r="G1" s="786" t="s">
        <v>609</v>
      </c>
      <c r="H1" s="786"/>
      <c r="I1" s="142" t="s">
        <v>2</v>
      </c>
    </row>
    <row r="2" spans="2:11" ht="20.100000000000001" customHeight="1" x14ac:dyDescent="0.25">
      <c r="B2" s="605" t="s">
        <v>349</v>
      </c>
      <c r="C2" s="606"/>
      <c r="D2" s="606"/>
      <c r="E2" s="606"/>
      <c r="F2" s="606"/>
      <c r="G2" s="606"/>
      <c r="H2" s="607"/>
      <c r="I2" s="22"/>
    </row>
    <row r="3" spans="2:11" ht="20.100000000000001" customHeight="1" x14ac:dyDescent="0.25">
      <c r="B3" s="608"/>
      <c r="C3" s="609"/>
      <c r="D3" s="609"/>
      <c r="E3" s="609"/>
      <c r="F3" s="609"/>
      <c r="G3" s="609"/>
      <c r="H3" s="610"/>
      <c r="I3" s="22"/>
    </row>
    <row r="4" spans="2:11" ht="20.100000000000001" customHeight="1" thickBot="1" x14ac:dyDescent="0.3">
      <c r="B4" s="611"/>
      <c r="C4" s="612"/>
      <c r="D4" s="612"/>
      <c r="E4" s="612"/>
      <c r="F4" s="612"/>
      <c r="G4" s="612"/>
      <c r="H4" s="613"/>
      <c r="I4" s="22"/>
    </row>
    <row r="5" spans="2:11" ht="20.100000000000001" customHeight="1" x14ac:dyDescent="0.25">
      <c r="B5" s="169"/>
      <c r="C5" s="170"/>
      <c r="D5" s="170"/>
      <c r="E5" s="170"/>
      <c r="F5" s="170"/>
      <c r="G5" s="170"/>
      <c r="H5" s="171"/>
      <c r="K5" s="17"/>
    </row>
    <row r="6" spans="2:11" ht="20.100000000000001" customHeight="1" x14ac:dyDescent="0.25">
      <c r="B6" s="3"/>
      <c r="C6" s="74" t="s">
        <v>287</v>
      </c>
      <c r="D6" s="927"/>
      <c r="E6" s="928"/>
      <c r="F6" s="928"/>
      <c r="G6" s="928"/>
      <c r="H6" s="1079"/>
      <c r="J6" s="17"/>
    </row>
    <row r="7" spans="2:11" ht="20.100000000000001" customHeight="1" x14ac:dyDescent="0.25">
      <c r="B7" s="3"/>
      <c r="C7" s="102"/>
      <c r="D7" s="200"/>
      <c r="E7" s="200"/>
      <c r="F7" s="200"/>
      <c r="G7" s="200"/>
      <c r="H7" s="201"/>
      <c r="J7" s="17"/>
    </row>
    <row r="8" spans="2:11" ht="20.100000000000001" customHeight="1" thickBot="1" x14ac:dyDescent="0.3">
      <c r="B8" s="16"/>
      <c r="C8" s="129"/>
      <c r="D8" s="129"/>
      <c r="E8" s="202"/>
      <c r="F8" s="202"/>
      <c r="G8" s="202"/>
      <c r="H8" s="203"/>
      <c r="I8" s="268"/>
      <c r="J8" s="17"/>
    </row>
    <row r="9" spans="2:11" ht="20.100000000000001" customHeight="1" x14ac:dyDescent="0.25">
      <c r="B9" s="1081" t="s">
        <v>350</v>
      </c>
      <c r="C9" s="1082"/>
      <c r="D9" s="1082"/>
      <c r="E9" s="1082"/>
      <c r="F9" s="1082"/>
      <c r="G9" s="1082"/>
      <c r="H9" s="1083"/>
    </row>
    <row r="10" spans="2:11" ht="20.100000000000001" customHeight="1" x14ac:dyDescent="0.25">
      <c r="B10" s="103"/>
      <c r="H10" s="2"/>
    </row>
    <row r="11" spans="2:11" ht="20.100000000000001" customHeight="1" x14ac:dyDescent="0.25">
      <c r="B11" s="161" t="s">
        <v>2</v>
      </c>
      <c r="D11" s="157" t="s">
        <v>2</v>
      </c>
      <c r="E11" s="505"/>
      <c r="F11" s="1077" t="s">
        <v>351</v>
      </c>
      <c r="G11" s="1078"/>
      <c r="H11" s="552"/>
    </row>
    <row r="12" spans="2:11" ht="20.100000000000001" customHeight="1" x14ac:dyDescent="0.25">
      <c r="B12" s="161"/>
      <c r="E12" s="36"/>
      <c r="H12" s="162"/>
    </row>
    <row r="13" spans="2:11" ht="20.100000000000001" customHeight="1" x14ac:dyDescent="0.25">
      <c r="B13" s="656" t="s">
        <v>352</v>
      </c>
      <c r="C13" s="657"/>
      <c r="D13" s="813"/>
      <c r="E13" s="78">
        <v>0</v>
      </c>
      <c r="F13" s="1084" t="s">
        <v>234</v>
      </c>
      <c r="G13" s="1085"/>
      <c r="H13" s="133">
        <v>0</v>
      </c>
    </row>
    <row r="14" spans="2:11" ht="20.100000000000001" customHeight="1" x14ac:dyDescent="0.25">
      <c r="B14" s="658" t="s">
        <v>353</v>
      </c>
      <c r="C14" s="659"/>
      <c r="D14" s="891"/>
      <c r="E14" s="78">
        <v>0</v>
      </c>
      <c r="H14" s="133">
        <v>0</v>
      </c>
    </row>
    <row r="15" spans="2:11" ht="20.100000000000001" customHeight="1" thickBot="1" x14ac:dyDescent="0.3">
      <c r="B15" s="150"/>
      <c r="C15" s="151"/>
      <c r="D15" s="151"/>
      <c r="E15" s="193"/>
      <c r="H15" s="204"/>
    </row>
    <row r="16" spans="2:11" ht="20.100000000000001" customHeight="1" thickBot="1" x14ac:dyDescent="0.3">
      <c r="B16" s="966" t="s">
        <v>344</v>
      </c>
      <c r="C16" s="796"/>
      <c r="D16" s="877"/>
      <c r="E16" s="243">
        <f>SUM(E13+E14)</f>
        <v>0</v>
      </c>
      <c r="F16" s="34"/>
      <c r="G16" s="96"/>
      <c r="H16" s="243">
        <f>SUM(H13:H14)</f>
        <v>0</v>
      </c>
    </row>
    <row r="17" spans="2:9" ht="20.100000000000001" customHeight="1" thickBot="1" x14ac:dyDescent="0.3">
      <c r="B17" s="135"/>
      <c r="C17" s="82"/>
      <c r="D17" s="82"/>
      <c r="E17" s="72"/>
      <c r="F17" s="34"/>
      <c r="G17" s="34"/>
      <c r="H17" s="93"/>
    </row>
    <row r="18" spans="2:9" ht="20.100000000000001" customHeight="1" thickBot="1" x14ac:dyDescent="0.3">
      <c r="B18" s="966" t="s">
        <v>345</v>
      </c>
      <c r="C18" s="796"/>
      <c r="D18" s="877"/>
      <c r="E18" s="243">
        <f>SUM(E16/12)</f>
        <v>0</v>
      </c>
      <c r="F18" s="997" t="str">
        <f>IFERROR(IF(H16&lt;E16, "YTD Declining Income:", ""), "")</f>
        <v/>
      </c>
      <c r="G18" s="1076"/>
      <c r="H18" s="243">
        <f>SUM(H16/12)</f>
        <v>0</v>
      </c>
    </row>
    <row r="19" spans="2:9" ht="20.100000000000001" customHeight="1" thickBot="1" x14ac:dyDescent="0.3">
      <c r="B19" s="135"/>
      <c r="C19" s="82"/>
      <c r="D19" s="82"/>
      <c r="E19" s="72"/>
      <c r="F19" s="34"/>
      <c r="G19" s="34"/>
      <c r="H19" s="93"/>
    </row>
    <row r="20" spans="2:9" ht="20.100000000000001" customHeight="1" thickBot="1" x14ac:dyDescent="0.3">
      <c r="B20" s="997"/>
      <c r="C20" s="998"/>
      <c r="D20" s="998"/>
      <c r="E20" s="64"/>
      <c r="F20" s="674" t="s">
        <v>203</v>
      </c>
      <c r="G20" s="674"/>
      <c r="H20" s="239">
        <f>(E16+H16)/24</f>
        <v>0</v>
      </c>
      <c r="I20" s="64"/>
    </row>
    <row r="21" spans="2:9" ht="20.100000000000001" customHeight="1" thickBot="1" x14ac:dyDescent="0.3">
      <c r="B21" s="205"/>
      <c r="C21" s="64"/>
      <c r="D21" s="64"/>
      <c r="E21" s="64"/>
      <c r="F21" s="157"/>
      <c r="G21" s="157"/>
      <c r="H21" s="206"/>
      <c r="I21" s="64"/>
    </row>
    <row r="22" spans="2:9" customFormat="1" ht="20.100000000000001" customHeight="1" thickBot="1" x14ac:dyDescent="0.3">
      <c r="B22" s="767" t="s">
        <v>285</v>
      </c>
      <c r="C22" s="768"/>
      <c r="D22" s="768"/>
      <c r="E22" s="768"/>
      <c r="F22" s="768"/>
      <c r="G22" s="768"/>
      <c r="H22" s="769"/>
    </row>
    <row r="23" spans="2:9" customFormat="1" ht="20.100000000000001" customHeight="1" x14ac:dyDescent="0.25">
      <c r="B23" s="918"/>
      <c r="C23" s="919"/>
      <c r="D23" s="919"/>
      <c r="E23" s="919"/>
      <c r="F23" s="919"/>
      <c r="G23" s="919"/>
      <c r="H23" s="920"/>
    </row>
    <row r="24" spans="2:9" customFormat="1" ht="20.100000000000001" customHeight="1" x14ac:dyDescent="0.25">
      <c r="B24" s="921"/>
      <c r="C24" s="922"/>
      <c r="D24" s="922"/>
      <c r="E24" s="922"/>
      <c r="F24" s="922"/>
      <c r="G24" s="922"/>
      <c r="H24" s="923"/>
    </row>
    <row r="25" spans="2:9" customFormat="1" ht="20.100000000000001" customHeight="1" x14ac:dyDescent="0.25">
      <c r="B25" s="921"/>
      <c r="C25" s="922"/>
      <c r="D25" s="922"/>
      <c r="E25" s="922"/>
      <c r="F25" s="922"/>
      <c r="G25" s="922"/>
      <c r="H25" s="923"/>
    </row>
    <row r="26" spans="2:9" customFormat="1" ht="20.100000000000001" customHeight="1" x14ac:dyDescent="0.25">
      <c r="B26" s="921"/>
      <c r="C26" s="922"/>
      <c r="D26" s="922"/>
      <c r="E26" s="922"/>
      <c r="F26" s="922"/>
      <c r="G26" s="922"/>
      <c r="H26" s="923"/>
    </row>
    <row r="27" spans="2:9" customFormat="1" ht="20.100000000000001" customHeight="1" x14ac:dyDescent="0.25">
      <c r="B27" s="921"/>
      <c r="C27" s="922"/>
      <c r="D27" s="922"/>
      <c r="E27" s="922"/>
      <c r="F27" s="922"/>
      <c r="G27" s="922"/>
      <c r="H27" s="923"/>
    </row>
    <row r="28" spans="2:9" customFormat="1" ht="20.100000000000001" customHeight="1" thickBot="1" x14ac:dyDescent="0.3">
      <c r="B28" s="924"/>
      <c r="C28" s="925"/>
      <c r="D28" s="925"/>
      <c r="E28" s="925"/>
      <c r="F28" s="925"/>
      <c r="G28" s="925"/>
      <c r="H28" s="926"/>
    </row>
    <row r="29" spans="2:9" customFormat="1" ht="20.100000000000001" customHeight="1" x14ac:dyDescent="0.25">
      <c r="B29" s="605" t="s">
        <v>354</v>
      </c>
      <c r="C29" s="606"/>
      <c r="D29" s="606"/>
      <c r="E29" s="606"/>
      <c r="F29" s="606"/>
      <c r="G29" s="606"/>
      <c r="H29" s="607"/>
    </row>
    <row r="30" spans="2:9" customFormat="1" ht="20.100000000000001" customHeight="1" x14ac:dyDescent="0.25">
      <c r="B30" s="608"/>
      <c r="C30" s="609"/>
      <c r="D30" s="609"/>
      <c r="E30" s="609"/>
      <c r="F30" s="609"/>
      <c r="G30" s="609"/>
      <c r="H30" s="610"/>
    </row>
    <row r="31" spans="2:9" customFormat="1" ht="20.100000000000001" customHeight="1" thickBot="1" x14ac:dyDescent="0.3">
      <c r="B31" s="611"/>
      <c r="C31" s="612"/>
      <c r="D31" s="612"/>
      <c r="E31" s="612"/>
      <c r="F31" s="612"/>
      <c r="G31" s="612"/>
      <c r="H31" s="613"/>
    </row>
    <row r="32" spans="2:9" customFormat="1" ht="20.100000000000001" customHeight="1" x14ac:dyDescent="0.25">
      <c r="B32" s="169"/>
      <c r="C32" s="170"/>
      <c r="D32" s="170"/>
      <c r="E32" s="170"/>
      <c r="F32" s="170"/>
      <c r="G32" s="170"/>
      <c r="H32" s="171"/>
    </row>
    <row r="33" spans="2:8" customFormat="1" ht="20.100000000000001" customHeight="1" x14ac:dyDescent="0.25">
      <c r="B33" s="3"/>
      <c r="C33" s="74" t="s">
        <v>287</v>
      </c>
      <c r="D33" s="927"/>
      <c r="E33" s="928"/>
      <c r="F33" s="928"/>
      <c r="G33" s="928"/>
      <c r="H33" s="1079"/>
    </row>
    <row r="34" spans="2:8" customFormat="1" ht="20.100000000000001" customHeight="1" x14ac:dyDescent="0.25">
      <c r="B34" s="3"/>
      <c r="C34" s="102"/>
      <c r="D34" s="200"/>
      <c r="E34" s="200"/>
      <c r="F34" s="200"/>
      <c r="G34" s="200"/>
      <c r="H34" s="201"/>
    </row>
    <row r="35" spans="2:8" customFormat="1" ht="20.100000000000001" customHeight="1" x14ac:dyDescent="0.25">
      <c r="B35" s="3"/>
      <c r="C35" s="157" t="s">
        <v>355</v>
      </c>
      <c r="D35" s="797" t="s">
        <v>2</v>
      </c>
      <c r="E35" s="798"/>
      <c r="F35" s="798"/>
      <c r="G35" s="798"/>
      <c r="H35" s="1080"/>
    </row>
    <row r="36" spans="2:8" customFormat="1" ht="20.100000000000001" customHeight="1" thickBot="1" x14ac:dyDescent="0.3">
      <c r="B36" s="16"/>
      <c r="C36" s="129"/>
      <c r="D36" s="129"/>
      <c r="E36" s="202"/>
      <c r="F36" s="202"/>
      <c r="G36" s="202"/>
      <c r="H36" s="203"/>
    </row>
    <row r="37" spans="2:8" customFormat="1" ht="20.100000000000001" customHeight="1" x14ac:dyDescent="0.25">
      <c r="B37" s="1081" t="s">
        <v>350</v>
      </c>
      <c r="C37" s="1082"/>
      <c r="D37" s="1082"/>
      <c r="E37" s="1082"/>
      <c r="F37" s="1082"/>
      <c r="G37" s="1082"/>
      <c r="H37" s="1083"/>
    </row>
    <row r="38" spans="2:8" customFormat="1" ht="20.100000000000001" customHeight="1" x14ac:dyDescent="0.25">
      <c r="B38" s="103"/>
      <c r="C38" s="1"/>
      <c r="D38" s="1"/>
      <c r="E38" s="1"/>
      <c r="F38" s="1"/>
      <c r="G38" s="1"/>
      <c r="H38" s="2"/>
    </row>
    <row r="39" spans="2:8" customFormat="1" ht="20.100000000000001" customHeight="1" x14ac:dyDescent="0.25">
      <c r="B39" s="161" t="s">
        <v>2</v>
      </c>
      <c r="C39" s="1"/>
      <c r="D39" s="157" t="s">
        <v>2</v>
      </c>
      <c r="E39" s="45" t="s">
        <v>2</v>
      </c>
      <c r="F39" s="1077" t="s">
        <v>351</v>
      </c>
      <c r="G39" s="1078"/>
      <c r="H39" s="141" t="s">
        <v>2</v>
      </c>
    </row>
    <row r="40" spans="2:8" customFormat="1" ht="20.100000000000001" customHeight="1" x14ac:dyDescent="0.25">
      <c r="B40" s="161"/>
      <c r="C40" s="1"/>
      <c r="D40" s="1"/>
      <c r="E40" s="36"/>
      <c r="F40" s="1"/>
      <c r="G40" s="1"/>
      <c r="H40" s="162"/>
    </row>
    <row r="41" spans="2:8" customFormat="1" ht="20.100000000000001" customHeight="1" x14ac:dyDescent="0.25">
      <c r="B41" s="656" t="s">
        <v>352</v>
      </c>
      <c r="C41" s="657"/>
      <c r="D41" s="813"/>
      <c r="E41" s="78">
        <v>0</v>
      </c>
      <c r="F41" s="1084" t="s">
        <v>234</v>
      </c>
      <c r="G41" s="1085"/>
      <c r="H41" s="133">
        <v>0</v>
      </c>
    </row>
    <row r="42" spans="2:8" customFormat="1" ht="20.100000000000001" customHeight="1" x14ac:dyDescent="0.25">
      <c r="B42" s="658" t="s">
        <v>353</v>
      </c>
      <c r="C42" s="659"/>
      <c r="D42" s="891"/>
      <c r="E42" s="78">
        <v>0</v>
      </c>
      <c r="F42" s="1"/>
      <c r="G42" s="1"/>
      <c r="H42" s="133">
        <v>0</v>
      </c>
    </row>
    <row r="43" spans="2:8" customFormat="1" ht="20.100000000000001" customHeight="1" thickBot="1" x14ac:dyDescent="0.3">
      <c r="B43" s="150"/>
      <c r="C43" s="151"/>
      <c r="D43" s="151"/>
      <c r="E43" s="193"/>
      <c r="F43" s="1"/>
      <c r="G43" s="1"/>
      <c r="H43" s="204"/>
    </row>
    <row r="44" spans="2:8" customFormat="1" ht="20.100000000000001" customHeight="1" thickBot="1" x14ac:dyDescent="0.3">
      <c r="B44" s="966" t="s">
        <v>344</v>
      </c>
      <c r="C44" s="796"/>
      <c r="D44" s="877"/>
      <c r="E44" s="243">
        <f>SUM(E41+E42)</f>
        <v>0</v>
      </c>
      <c r="F44" s="34"/>
      <c r="G44" s="96"/>
      <c r="H44" s="243">
        <f>SUM(H41:H42)</f>
        <v>0</v>
      </c>
    </row>
    <row r="45" spans="2:8" customFormat="1" ht="20.100000000000001" customHeight="1" thickBot="1" x14ac:dyDescent="0.3">
      <c r="B45" s="135"/>
      <c r="C45" s="82"/>
      <c r="D45" s="82"/>
      <c r="E45" s="72"/>
      <c r="F45" s="34"/>
      <c r="G45" s="34"/>
      <c r="H45" s="93"/>
    </row>
    <row r="46" spans="2:8" customFormat="1" ht="20.100000000000001" customHeight="1" thickBot="1" x14ac:dyDescent="0.3">
      <c r="B46" s="966" t="s">
        <v>345</v>
      </c>
      <c r="C46" s="796"/>
      <c r="D46" s="877"/>
      <c r="E46" s="243">
        <f>SUM(E44/12)</f>
        <v>0</v>
      </c>
      <c r="F46" s="997" t="str">
        <f>IFERROR(IF(H44&lt;E44, "YTD Declining Income:", ""), "")</f>
        <v/>
      </c>
      <c r="G46" s="1076"/>
      <c r="H46" s="243">
        <f>SUM(H44/12)</f>
        <v>0</v>
      </c>
    </row>
    <row r="47" spans="2:8" customFormat="1" ht="20.100000000000001" customHeight="1" thickBot="1" x14ac:dyDescent="0.3">
      <c r="B47" s="135"/>
      <c r="C47" s="82"/>
      <c r="D47" s="82"/>
      <c r="E47" s="72"/>
      <c r="F47" s="34"/>
      <c r="G47" s="34"/>
      <c r="H47" s="93"/>
    </row>
    <row r="48" spans="2:8" customFormat="1" ht="20.100000000000001" customHeight="1" thickBot="1" x14ac:dyDescent="0.3">
      <c r="B48" s="205"/>
      <c r="C48" s="64"/>
      <c r="D48" s="64"/>
      <c r="E48" s="64"/>
      <c r="F48" s="674" t="s">
        <v>203</v>
      </c>
      <c r="G48" s="674"/>
      <c r="H48" s="239">
        <f>(E44+H44)/24</f>
        <v>0</v>
      </c>
    </row>
    <row r="49" spans="2:8" customFormat="1" ht="20.100000000000001" customHeight="1" thickBot="1" x14ac:dyDescent="0.3">
      <c r="B49" s="205"/>
      <c r="C49" s="64"/>
      <c r="D49" s="64"/>
      <c r="E49" s="64"/>
      <c r="F49" s="157"/>
      <c r="G49" s="157"/>
      <c r="H49" s="206"/>
    </row>
    <row r="50" spans="2:8" customFormat="1" ht="20.100000000000001" customHeight="1" thickBot="1" x14ac:dyDescent="0.3">
      <c r="B50" s="767" t="s">
        <v>285</v>
      </c>
      <c r="C50" s="768"/>
      <c r="D50" s="768"/>
      <c r="E50" s="768"/>
      <c r="F50" s="768"/>
      <c r="G50" s="768"/>
      <c r="H50" s="769"/>
    </row>
    <row r="51" spans="2:8" customFormat="1" ht="20.100000000000001" customHeight="1" x14ac:dyDescent="0.25">
      <c r="B51" s="918"/>
      <c r="C51" s="919"/>
      <c r="D51" s="919"/>
      <c r="E51" s="919"/>
      <c r="F51" s="919"/>
      <c r="G51" s="919"/>
      <c r="H51" s="920"/>
    </row>
    <row r="52" spans="2:8" customFormat="1" ht="20.100000000000001" customHeight="1" x14ac:dyDescent="0.25">
      <c r="B52" s="921"/>
      <c r="C52" s="922"/>
      <c r="D52" s="922"/>
      <c r="E52" s="922"/>
      <c r="F52" s="922"/>
      <c r="G52" s="922"/>
      <c r="H52" s="923"/>
    </row>
    <row r="53" spans="2:8" customFormat="1" ht="20.100000000000001" customHeight="1" x14ac:dyDescent="0.25">
      <c r="B53" s="921"/>
      <c r="C53" s="922"/>
      <c r="D53" s="922"/>
      <c r="E53" s="922"/>
      <c r="F53" s="922"/>
      <c r="G53" s="922"/>
      <c r="H53" s="923"/>
    </row>
    <row r="54" spans="2:8" customFormat="1" ht="20.100000000000001" customHeight="1" x14ac:dyDescent="0.25">
      <c r="B54" s="921"/>
      <c r="C54" s="922"/>
      <c r="D54" s="922"/>
      <c r="E54" s="922"/>
      <c r="F54" s="922"/>
      <c r="G54" s="922"/>
      <c r="H54" s="923"/>
    </row>
    <row r="55" spans="2:8" customFormat="1" ht="20.100000000000001" customHeight="1" x14ac:dyDescent="0.25">
      <c r="B55" s="921"/>
      <c r="C55" s="922"/>
      <c r="D55" s="922"/>
      <c r="E55" s="922"/>
      <c r="F55" s="922"/>
      <c r="G55" s="922"/>
      <c r="H55" s="923"/>
    </row>
    <row r="56" spans="2:8" customFormat="1" ht="20.100000000000001" customHeight="1" thickBot="1" x14ac:dyDescent="0.3">
      <c r="B56" s="924"/>
      <c r="C56" s="925"/>
      <c r="D56" s="925"/>
      <c r="E56" s="925"/>
      <c r="F56" s="925"/>
      <c r="G56" s="925"/>
      <c r="H56" s="926"/>
    </row>
    <row r="57" spans="2:8" customFormat="1" ht="20.100000000000001" customHeight="1" x14ac:dyDescent="0.25">
      <c r="B57" s="605" t="s">
        <v>354</v>
      </c>
      <c r="C57" s="606"/>
      <c r="D57" s="606"/>
      <c r="E57" s="606"/>
      <c r="F57" s="606"/>
      <c r="G57" s="606"/>
      <c r="H57" s="607"/>
    </row>
    <row r="58" spans="2:8" customFormat="1" ht="20.100000000000001" customHeight="1" x14ac:dyDescent="0.25">
      <c r="B58" s="608"/>
      <c r="C58" s="609"/>
      <c r="D58" s="609"/>
      <c r="E58" s="609"/>
      <c r="F58" s="609"/>
      <c r="G58" s="609"/>
      <c r="H58" s="610"/>
    </row>
    <row r="59" spans="2:8" customFormat="1" ht="20.100000000000001" customHeight="1" thickBot="1" x14ac:dyDescent="0.3">
      <c r="B59" s="611"/>
      <c r="C59" s="612"/>
      <c r="D59" s="612"/>
      <c r="E59" s="612"/>
      <c r="F59" s="612"/>
      <c r="G59" s="612"/>
      <c r="H59" s="613"/>
    </row>
    <row r="60" spans="2:8" customFormat="1" ht="20.100000000000001" customHeight="1" x14ac:dyDescent="0.25">
      <c r="B60" s="169"/>
      <c r="C60" s="170"/>
      <c r="D60" s="170"/>
      <c r="E60" s="170"/>
      <c r="F60" s="170"/>
      <c r="G60" s="170"/>
      <c r="H60" s="171"/>
    </row>
    <row r="61" spans="2:8" customFormat="1" ht="20.100000000000001" customHeight="1" x14ac:dyDescent="0.25">
      <c r="B61" s="3"/>
      <c r="C61" s="74" t="s">
        <v>287</v>
      </c>
      <c r="D61" s="927"/>
      <c r="E61" s="928"/>
      <c r="F61" s="928"/>
      <c r="G61" s="928"/>
      <c r="H61" s="1079"/>
    </row>
    <row r="62" spans="2:8" customFormat="1" ht="20.100000000000001" customHeight="1" x14ac:dyDescent="0.25">
      <c r="B62" s="3"/>
      <c r="C62" s="102"/>
      <c r="D62" s="200"/>
      <c r="E62" s="200"/>
      <c r="F62" s="200"/>
      <c r="G62" s="200"/>
      <c r="H62" s="201"/>
    </row>
    <row r="63" spans="2:8" customFormat="1" ht="20.100000000000001" customHeight="1" x14ac:dyDescent="0.25">
      <c r="B63" s="3"/>
      <c r="C63" s="157" t="s">
        <v>356</v>
      </c>
      <c r="D63" s="797" t="s">
        <v>2</v>
      </c>
      <c r="E63" s="798"/>
      <c r="F63" s="798"/>
      <c r="G63" s="798"/>
      <c r="H63" s="1080"/>
    </row>
    <row r="64" spans="2:8" customFormat="1" ht="20.100000000000001" customHeight="1" thickBot="1" x14ac:dyDescent="0.3">
      <c r="B64" s="16"/>
      <c r="C64" s="129"/>
      <c r="D64" s="129"/>
      <c r="E64" s="202"/>
      <c r="F64" s="202"/>
      <c r="G64" s="202"/>
      <c r="H64" s="203"/>
    </row>
    <row r="65" spans="2:8" customFormat="1" ht="20.100000000000001" customHeight="1" x14ac:dyDescent="0.25">
      <c r="B65" s="1081" t="s">
        <v>350</v>
      </c>
      <c r="C65" s="1082"/>
      <c r="D65" s="1082"/>
      <c r="E65" s="1082"/>
      <c r="F65" s="1082"/>
      <c r="G65" s="1082"/>
      <c r="H65" s="1083"/>
    </row>
    <row r="66" spans="2:8" customFormat="1" ht="20.100000000000001" customHeight="1" x14ac:dyDescent="0.25">
      <c r="B66" s="103"/>
      <c r="C66" s="1"/>
      <c r="D66" s="1"/>
      <c r="E66" s="1"/>
      <c r="F66" s="1"/>
      <c r="G66" s="1"/>
      <c r="H66" s="2"/>
    </row>
    <row r="67" spans="2:8" customFormat="1" ht="20.100000000000001" customHeight="1" x14ac:dyDescent="0.25">
      <c r="B67" s="161" t="s">
        <v>2</v>
      </c>
      <c r="C67" s="1"/>
      <c r="D67" s="157" t="s">
        <v>2</v>
      </c>
      <c r="E67" s="45" t="s">
        <v>2</v>
      </c>
      <c r="F67" s="1077" t="s">
        <v>351</v>
      </c>
      <c r="G67" s="1078"/>
      <c r="H67" s="141" t="s">
        <v>2</v>
      </c>
    </row>
    <row r="68" spans="2:8" customFormat="1" ht="20.100000000000001" customHeight="1" x14ac:dyDescent="0.25">
      <c r="B68" s="161"/>
      <c r="C68" s="1"/>
      <c r="D68" s="1"/>
      <c r="E68" s="36"/>
      <c r="F68" s="1"/>
      <c r="G68" s="1"/>
      <c r="H68" s="162"/>
    </row>
    <row r="69" spans="2:8" customFormat="1" ht="20.100000000000001" customHeight="1" x14ac:dyDescent="0.25">
      <c r="B69" s="656" t="s">
        <v>352</v>
      </c>
      <c r="C69" s="657"/>
      <c r="D69" s="813"/>
      <c r="E69" s="78">
        <v>0</v>
      </c>
      <c r="F69" s="1084" t="s">
        <v>234</v>
      </c>
      <c r="G69" s="1085"/>
      <c r="H69" s="133">
        <v>0</v>
      </c>
    </row>
    <row r="70" spans="2:8" customFormat="1" ht="20.100000000000001" customHeight="1" x14ac:dyDescent="0.25">
      <c r="B70" s="658" t="s">
        <v>353</v>
      </c>
      <c r="C70" s="659"/>
      <c r="D70" s="891"/>
      <c r="E70" s="78">
        <v>0</v>
      </c>
      <c r="F70" s="1"/>
      <c r="G70" s="1"/>
      <c r="H70" s="133">
        <v>0</v>
      </c>
    </row>
    <row r="71" spans="2:8" customFormat="1" ht="20.100000000000001" customHeight="1" thickBot="1" x14ac:dyDescent="0.3">
      <c r="B71" s="150"/>
      <c r="C71" s="151"/>
      <c r="D71" s="151"/>
      <c r="E71" s="193"/>
      <c r="F71" s="1"/>
      <c r="G71" s="1"/>
      <c r="H71" s="204"/>
    </row>
    <row r="72" spans="2:8" customFormat="1" ht="20.100000000000001" customHeight="1" thickBot="1" x14ac:dyDescent="0.3">
      <c r="B72" s="966" t="s">
        <v>344</v>
      </c>
      <c r="C72" s="796"/>
      <c r="D72" s="877"/>
      <c r="E72" s="243">
        <f>SUM(E69+E70)</f>
        <v>0</v>
      </c>
      <c r="F72" s="34"/>
      <c r="G72" s="96"/>
      <c r="H72" s="243">
        <f>SUM(H69:H70)</f>
        <v>0</v>
      </c>
    </row>
    <row r="73" spans="2:8" customFormat="1" ht="20.100000000000001" customHeight="1" thickBot="1" x14ac:dyDescent="0.3">
      <c r="B73" s="135"/>
      <c r="C73" s="82"/>
      <c r="D73" s="82"/>
      <c r="E73" s="72"/>
      <c r="F73" s="34"/>
      <c r="G73" s="34"/>
      <c r="H73" s="93"/>
    </row>
    <row r="74" spans="2:8" customFormat="1" ht="20.100000000000001" customHeight="1" thickBot="1" x14ac:dyDescent="0.3">
      <c r="B74" s="966" t="s">
        <v>345</v>
      </c>
      <c r="C74" s="796"/>
      <c r="D74" s="877"/>
      <c r="E74" s="243">
        <f>SUM(E72/12)</f>
        <v>0</v>
      </c>
      <c r="F74" s="997" t="str">
        <f>IFERROR(IF(H72&lt;E72, "YTD Declining Income:", ""), "")</f>
        <v/>
      </c>
      <c r="G74" s="1076"/>
      <c r="H74" s="243">
        <f>SUM(H72/12)</f>
        <v>0</v>
      </c>
    </row>
    <row r="75" spans="2:8" customFormat="1" ht="20.100000000000001" customHeight="1" thickBot="1" x14ac:dyDescent="0.3">
      <c r="B75" s="135"/>
      <c r="C75" s="82"/>
      <c r="D75" s="82"/>
      <c r="E75" s="72"/>
      <c r="F75" s="34"/>
      <c r="G75" s="34"/>
      <c r="H75" s="93"/>
    </row>
    <row r="76" spans="2:8" customFormat="1" ht="20.100000000000001" customHeight="1" thickBot="1" x14ac:dyDescent="0.3">
      <c r="B76" s="205"/>
      <c r="C76" s="64"/>
      <c r="D76" s="64"/>
      <c r="E76" s="64"/>
      <c r="F76" s="674" t="s">
        <v>203</v>
      </c>
      <c r="G76" s="674"/>
      <c r="H76" s="239">
        <f>(E72+H72)/24</f>
        <v>0</v>
      </c>
    </row>
    <row r="77" spans="2:8" customFormat="1" ht="20.100000000000001" customHeight="1" thickBot="1" x14ac:dyDescent="0.3">
      <c r="B77" s="205"/>
      <c r="C77" s="64"/>
      <c r="D77" s="64"/>
      <c r="E77" s="64"/>
      <c r="F77" s="157"/>
      <c r="G77" s="157"/>
      <c r="H77" s="206"/>
    </row>
    <row r="78" spans="2:8" customFormat="1" ht="20.100000000000001" customHeight="1" thickBot="1" x14ac:dyDescent="0.3">
      <c r="B78" s="767" t="s">
        <v>285</v>
      </c>
      <c r="C78" s="768"/>
      <c r="D78" s="768"/>
      <c r="E78" s="768"/>
      <c r="F78" s="768"/>
      <c r="G78" s="768"/>
      <c r="H78" s="769"/>
    </row>
    <row r="79" spans="2:8" customFormat="1" ht="20.100000000000001" customHeight="1" x14ac:dyDescent="0.25">
      <c r="B79" s="918"/>
      <c r="C79" s="919"/>
      <c r="D79" s="919"/>
      <c r="E79" s="919"/>
      <c r="F79" s="919"/>
      <c r="G79" s="919"/>
      <c r="H79" s="920"/>
    </row>
    <row r="80" spans="2:8" customFormat="1" ht="20.100000000000001" customHeight="1" x14ac:dyDescent="0.25">
      <c r="B80" s="921"/>
      <c r="C80" s="922"/>
      <c r="D80" s="922"/>
      <c r="E80" s="922"/>
      <c r="F80" s="922"/>
      <c r="G80" s="922"/>
      <c r="H80" s="923"/>
    </row>
    <row r="81" spans="2:8" customFormat="1" ht="20.100000000000001" customHeight="1" x14ac:dyDescent="0.25">
      <c r="B81" s="921"/>
      <c r="C81" s="922"/>
      <c r="D81" s="922"/>
      <c r="E81" s="922"/>
      <c r="F81" s="922"/>
      <c r="G81" s="922"/>
      <c r="H81" s="923"/>
    </row>
    <row r="82" spans="2:8" customFormat="1" ht="20.100000000000001" customHeight="1" x14ac:dyDescent="0.25">
      <c r="B82" s="921"/>
      <c r="C82" s="922"/>
      <c r="D82" s="922"/>
      <c r="E82" s="922"/>
      <c r="F82" s="922"/>
      <c r="G82" s="922"/>
      <c r="H82" s="923"/>
    </row>
    <row r="83" spans="2:8" customFormat="1" ht="20.100000000000001" customHeight="1" x14ac:dyDescent="0.25">
      <c r="B83" s="921"/>
      <c r="C83" s="922"/>
      <c r="D83" s="922"/>
      <c r="E83" s="922"/>
      <c r="F83" s="922"/>
      <c r="G83" s="922"/>
      <c r="H83" s="923"/>
    </row>
    <row r="84" spans="2:8" customFormat="1" ht="20.100000000000001" customHeight="1" thickBot="1" x14ac:dyDescent="0.3">
      <c r="B84" s="924"/>
      <c r="C84" s="925"/>
      <c r="D84" s="925"/>
      <c r="E84" s="925"/>
      <c r="F84" s="925"/>
      <c r="G84" s="925"/>
      <c r="H84" s="926"/>
    </row>
    <row r="85" spans="2:8" customFormat="1" ht="20.100000000000001" customHeight="1" x14ac:dyDescent="0.25">
      <c r="B85" s="605" t="s">
        <v>354</v>
      </c>
      <c r="C85" s="606"/>
      <c r="D85" s="606"/>
      <c r="E85" s="606"/>
      <c r="F85" s="606"/>
      <c r="G85" s="606"/>
      <c r="H85" s="607"/>
    </row>
    <row r="86" spans="2:8" customFormat="1" ht="20.100000000000001" customHeight="1" x14ac:dyDescent="0.25">
      <c r="B86" s="608"/>
      <c r="C86" s="609"/>
      <c r="D86" s="609"/>
      <c r="E86" s="609"/>
      <c r="F86" s="609"/>
      <c r="G86" s="609"/>
      <c r="H86" s="610"/>
    </row>
    <row r="87" spans="2:8" customFormat="1" ht="20.100000000000001" customHeight="1" thickBot="1" x14ac:dyDescent="0.3">
      <c r="B87" s="611"/>
      <c r="C87" s="612"/>
      <c r="D87" s="612"/>
      <c r="E87" s="612"/>
      <c r="F87" s="612"/>
      <c r="G87" s="612"/>
      <c r="H87" s="613"/>
    </row>
    <row r="88" spans="2:8" customFormat="1" ht="20.100000000000001" customHeight="1" x14ac:dyDescent="0.25">
      <c r="B88" s="169"/>
      <c r="C88" s="170"/>
      <c r="D88" s="170"/>
      <c r="E88" s="170"/>
      <c r="F88" s="170"/>
      <c r="G88" s="170"/>
      <c r="H88" s="171"/>
    </row>
    <row r="89" spans="2:8" customFormat="1" ht="20.100000000000001" customHeight="1" x14ac:dyDescent="0.25">
      <c r="B89" s="3"/>
      <c r="C89" s="74" t="s">
        <v>287</v>
      </c>
      <c r="D89" s="927"/>
      <c r="E89" s="928"/>
      <c r="F89" s="928"/>
      <c r="G89" s="928"/>
      <c r="H89" s="1079"/>
    </row>
    <row r="90" spans="2:8" customFormat="1" ht="20.100000000000001" customHeight="1" x14ac:dyDescent="0.25">
      <c r="B90" s="3"/>
      <c r="C90" s="102"/>
      <c r="D90" s="200"/>
      <c r="E90" s="200"/>
      <c r="F90" s="200"/>
      <c r="G90" s="200"/>
      <c r="H90" s="201"/>
    </row>
    <row r="91" spans="2:8" customFormat="1" ht="20.100000000000001" customHeight="1" x14ac:dyDescent="0.25">
      <c r="B91" s="3"/>
      <c r="C91" s="157" t="s">
        <v>357</v>
      </c>
      <c r="D91" s="797" t="s">
        <v>2</v>
      </c>
      <c r="E91" s="798"/>
      <c r="F91" s="798"/>
      <c r="G91" s="798"/>
      <c r="H91" s="1080"/>
    </row>
    <row r="92" spans="2:8" customFormat="1" ht="20.100000000000001" customHeight="1" thickBot="1" x14ac:dyDescent="0.3">
      <c r="B92" s="16"/>
      <c r="C92" s="129"/>
      <c r="D92" s="129"/>
      <c r="E92" s="202"/>
      <c r="F92" s="202"/>
      <c r="G92" s="202"/>
      <c r="H92" s="203"/>
    </row>
    <row r="93" spans="2:8" customFormat="1" ht="20.100000000000001" customHeight="1" x14ac:dyDescent="0.25">
      <c r="B93" s="1081" t="s">
        <v>350</v>
      </c>
      <c r="C93" s="1082"/>
      <c r="D93" s="1082"/>
      <c r="E93" s="1082"/>
      <c r="F93" s="1082"/>
      <c r="G93" s="1082"/>
      <c r="H93" s="1083"/>
    </row>
    <row r="94" spans="2:8" customFormat="1" ht="20.100000000000001" customHeight="1" x14ac:dyDescent="0.25">
      <c r="B94" s="103"/>
      <c r="C94" s="1"/>
      <c r="D94" s="1"/>
      <c r="E94" s="1"/>
      <c r="F94" s="1"/>
      <c r="G94" s="1"/>
      <c r="H94" s="2"/>
    </row>
    <row r="95" spans="2:8" customFormat="1" ht="20.100000000000001" customHeight="1" x14ac:dyDescent="0.25">
      <c r="B95" s="161" t="s">
        <v>2</v>
      </c>
      <c r="C95" s="1"/>
      <c r="D95" s="157" t="s">
        <v>2</v>
      </c>
      <c r="E95" s="45" t="s">
        <v>2</v>
      </c>
      <c r="F95" s="1077" t="s">
        <v>351</v>
      </c>
      <c r="G95" s="1078"/>
      <c r="H95" s="141" t="s">
        <v>2</v>
      </c>
    </row>
    <row r="96" spans="2:8" customFormat="1" ht="20.100000000000001" customHeight="1" x14ac:dyDescent="0.25">
      <c r="B96" s="161"/>
      <c r="C96" s="1"/>
      <c r="D96" s="1"/>
      <c r="E96" s="36"/>
      <c r="F96" s="1"/>
      <c r="G96" s="1"/>
      <c r="H96" s="162"/>
    </row>
    <row r="97" spans="2:8" customFormat="1" ht="20.100000000000001" customHeight="1" x14ac:dyDescent="0.25">
      <c r="B97" s="656" t="s">
        <v>352</v>
      </c>
      <c r="C97" s="657"/>
      <c r="D97" s="813"/>
      <c r="E97" s="78">
        <v>0</v>
      </c>
      <c r="F97" s="1084" t="s">
        <v>234</v>
      </c>
      <c r="G97" s="1085"/>
      <c r="H97" s="133">
        <v>0</v>
      </c>
    </row>
    <row r="98" spans="2:8" customFormat="1" ht="20.100000000000001" customHeight="1" x14ac:dyDescent="0.25">
      <c r="B98" s="658" t="s">
        <v>353</v>
      </c>
      <c r="C98" s="659"/>
      <c r="D98" s="891"/>
      <c r="E98" s="78">
        <v>0</v>
      </c>
      <c r="F98" s="1"/>
      <c r="G98" s="1"/>
      <c r="H98" s="133">
        <v>0</v>
      </c>
    </row>
    <row r="99" spans="2:8" customFormat="1" ht="20.100000000000001" customHeight="1" thickBot="1" x14ac:dyDescent="0.3">
      <c r="B99" s="150"/>
      <c r="C99" s="151"/>
      <c r="D99" s="151"/>
      <c r="E99" s="193"/>
      <c r="F99" s="1"/>
      <c r="G99" s="1"/>
      <c r="H99" s="204"/>
    </row>
    <row r="100" spans="2:8" customFormat="1" ht="20.100000000000001" customHeight="1" thickBot="1" x14ac:dyDescent="0.3">
      <c r="B100" s="966" t="s">
        <v>344</v>
      </c>
      <c r="C100" s="796"/>
      <c r="D100" s="877"/>
      <c r="E100" s="243">
        <f>SUM(E97+E98)</f>
        <v>0</v>
      </c>
      <c r="F100" s="34"/>
      <c r="G100" s="96"/>
      <c r="H100" s="243">
        <f>SUM(H97:H98)</f>
        <v>0</v>
      </c>
    </row>
    <row r="101" spans="2:8" customFormat="1" ht="20.100000000000001" customHeight="1" thickBot="1" x14ac:dyDescent="0.3">
      <c r="B101" s="135"/>
      <c r="C101" s="82"/>
      <c r="D101" s="82"/>
      <c r="E101" s="72"/>
      <c r="F101" s="34"/>
      <c r="G101" s="34"/>
      <c r="H101" s="93"/>
    </row>
    <row r="102" spans="2:8" customFormat="1" ht="20.100000000000001" customHeight="1" thickBot="1" x14ac:dyDescent="0.3">
      <c r="B102" s="966" t="s">
        <v>345</v>
      </c>
      <c r="C102" s="796"/>
      <c r="D102" s="877"/>
      <c r="E102" s="243">
        <f>SUM(E100/12)</f>
        <v>0</v>
      </c>
      <c r="F102" s="997" t="str">
        <f>IFERROR(IF(H100&lt;E100, "YTD Declining Income:", ""), "")</f>
        <v/>
      </c>
      <c r="G102" s="1076"/>
      <c r="H102" s="243">
        <f>SUM(H100/12)</f>
        <v>0</v>
      </c>
    </row>
    <row r="103" spans="2:8" customFormat="1" ht="20.100000000000001" customHeight="1" thickBot="1" x14ac:dyDescent="0.3">
      <c r="B103" s="135"/>
      <c r="C103" s="82"/>
      <c r="D103" s="82"/>
      <c r="E103" s="72"/>
      <c r="F103" s="34"/>
      <c r="G103" s="34"/>
      <c r="H103" s="93"/>
    </row>
    <row r="104" spans="2:8" customFormat="1" ht="20.100000000000001" customHeight="1" thickBot="1" x14ac:dyDescent="0.3">
      <c r="B104" s="205"/>
      <c r="C104" s="64"/>
      <c r="D104" s="64"/>
      <c r="E104" s="64"/>
      <c r="F104" s="674" t="s">
        <v>203</v>
      </c>
      <c r="G104" s="674"/>
      <c r="H104" s="239">
        <f>(E100+H100)/24</f>
        <v>0</v>
      </c>
    </row>
    <row r="105" spans="2:8" customFormat="1" ht="20.100000000000001" customHeight="1" thickBot="1" x14ac:dyDescent="0.3">
      <c r="B105" s="205"/>
      <c r="C105" s="64"/>
      <c r="D105" s="64"/>
      <c r="E105" s="64"/>
      <c r="F105" s="157"/>
      <c r="G105" s="157"/>
      <c r="H105" s="206"/>
    </row>
    <row r="106" spans="2:8" customFormat="1" ht="20.100000000000001" customHeight="1" thickBot="1" x14ac:dyDescent="0.3">
      <c r="B106" s="767" t="s">
        <v>285</v>
      </c>
      <c r="C106" s="768"/>
      <c r="D106" s="768"/>
      <c r="E106" s="768"/>
      <c r="F106" s="768"/>
      <c r="G106" s="768"/>
      <c r="H106" s="769"/>
    </row>
    <row r="107" spans="2:8" customFormat="1" ht="20.100000000000001" customHeight="1" x14ac:dyDescent="0.25">
      <c r="B107" s="918"/>
      <c r="C107" s="919"/>
      <c r="D107" s="919"/>
      <c r="E107" s="919"/>
      <c r="F107" s="919"/>
      <c r="G107" s="919"/>
      <c r="H107" s="920"/>
    </row>
    <row r="108" spans="2:8" customFormat="1" ht="20.100000000000001" customHeight="1" x14ac:dyDescent="0.25">
      <c r="B108" s="921"/>
      <c r="C108" s="922"/>
      <c r="D108" s="922"/>
      <c r="E108" s="922"/>
      <c r="F108" s="922"/>
      <c r="G108" s="922"/>
      <c r="H108" s="923"/>
    </row>
    <row r="109" spans="2:8" customFormat="1" ht="20.100000000000001" customHeight="1" x14ac:dyDescent="0.25">
      <c r="B109" s="921"/>
      <c r="C109" s="922"/>
      <c r="D109" s="922"/>
      <c r="E109" s="922"/>
      <c r="F109" s="922"/>
      <c r="G109" s="922"/>
      <c r="H109" s="923"/>
    </row>
    <row r="110" spans="2:8" customFormat="1" ht="20.100000000000001" customHeight="1" x14ac:dyDescent="0.25">
      <c r="B110" s="921"/>
      <c r="C110" s="922"/>
      <c r="D110" s="922"/>
      <c r="E110" s="922"/>
      <c r="F110" s="922"/>
      <c r="G110" s="922"/>
      <c r="H110" s="923"/>
    </row>
    <row r="111" spans="2:8" customFormat="1" ht="20.100000000000001" customHeight="1" x14ac:dyDescent="0.25">
      <c r="B111" s="921"/>
      <c r="C111" s="922"/>
      <c r="D111" s="922"/>
      <c r="E111" s="922"/>
      <c r="F111" s="922"/>
      <c r="G111" s="922"/>
      <c r="H111" s="923"/>
    </row>
    <row r="112" spans="2:8" customFormat="1" ht="20.100000000000001" customHeight="1" thickBot="1" x14ac:dyDescent="0.3">
      <c r="B112" s="924"/>
      <c r="C112" s="925"/>
      <c r="D112" s="925"/>
      <c r="E112" s="925"/>
      <c r="F112" s="925"/>
      <c r="G112" s="925"/>
      <c r="H112" s="926"/>
    </row>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sheetData>
  <sheetProtection algorithmName="SHA-512" hashValue="Co7s8GRBO+GrroNy1LO8EEHff2V1wTHLj72DNJwJfy2uxkoNFe8OOAzAZSxKQXGKjrYvALp4Qp4O5ena90d0Nw==" saltValue="DbCor/xrpl1d7+oLawtRmg==" spinCount="100000" sheet="1" objects="1" scenarios="1"/>
  <mergeCells count="57">
    <mergeCell ref="F48:G48"/>
    <mergeCell ref="D6:H6"/>
    <mergeCell ref="B107:H112"/>
    <mergeCell ref="F102:G102"/>
    <mergeCell ref="G1:H1"/>
    <mergeCell ref="F74:G74"/>
    <mergeCell ref="B69:D69"/>
    <mergeCell ref="F69:G69"/>
    <mergeCell ref="B70:D70"/>
    <mergeCell ref="B50:H50"/>
    <mergeCell ref="B51:H56"/>
    <mergeCell ref="B57:H59"/>
    <mergeCell ref="D61:H61"/>
    <mergeCell ref="F39:G39"/>
    <mergeCell ref="F41:G41"/>
    <mergeCell ref="B42:D42"/>
    <mergeCell ref="B44:D44"/>
    <mergeCell ref="B46:D46"/>
    <mergeCell ref="B98:D98"/>
    <mergeCell ref="B100:D100"/>
    <mergeCell ref="B102:D102"/>
    <mergeCell ref="F104:G104"/>
    <mergeCell ref="B106:H106"/>
    <mergeCell ref="B79:H84"/>
    <mergeCell ref="D91:H91"/>
    <mergeCell ref="B93:H93"/>
    <mergeCell ref="B97:D97"/>
    <mergeCell ref="F97:G97"/>
    <mergeCell ref="B2:H4"/>
    <mergeCell ref="B13:D13"/>
    <mergeCell ref="B14:D14"/>
    <mergeCell ref="B16:D16"/>
    <mergeCell ref="B20:D20"/>
    <mergeCell ref="F18:G18"/>
    <mergeCell ref="B9:H9"/>
    <mergeCell ref="F11:G11"/>
    <mergeCell ref="B22:H22"/>
    <mergeCell ref="B23:H28"/>
    <mergeCell ref="B29:H31"/>
    <mergeCell ref="F13:G13"/>
    <mergeCell ref="B18:D18"/>
    <mergeCell ref="B41:D41"/>
    <mergeCell ref="F46:G46"/>
    <mergeCell ref="F67:G67"/>
    <mergeCell ref="F95:G95"/>
    <mergeCell ref="F20:G20"/>
    <mergeCell ref="D33:H33"/>
    <mergeCell ref="D35:H35"/>
    <mergeCell ref="B37:H37"/>
    <mergeCell ref="D63:H63"/>
    <mergeCell ref="B65:H65"/>
    <mergeCell ref="B85:H87"/>
    <mergeCell ref="D89:H89"/>
    <mergeCell ref="B72:D72"/>
    <mergeCell ref="B74:D74"/>
    <mergeCell ref="F76:G76"/>
    <mergeCell ref="B78:H78"/>
  </mergeCells>
  <conditionalFormatting sqref="H18">
    <cfRule type="expression" dxfId="25" priority="4">
      <formula>$H$16&lt;$E$16</formula>
    </cfRule>
  </conditionalFormatting>
  <conditionalFormatting sqref="H46">
    <cfRule type="expression" dxfId="24" priority="3">
      <formula>$H$44&lt;$E$44</formula>
    </cfRule>
  </conditionalFormatting>
  <conditionalFormatting sqref="H74">
    <cfRule type="expression" dxfId="23" priority="2">
      <formula>$H$72&lt;$E$72</formula>
    </cfRule>
  </conditionalFormatting>
  <conditionalFormatting sqref="H102">
    <cfRule type="expression" dxfId="22" priority="1">
      <formula>$H$100&lt;$E$100</formula>
    </cfRule>
  </conditionalFormatting>
  <pageMargins left="0.7" right="0.5" top="0.75" bottom="0.75" header="0.3" footer="0.3"/>
  <pageSetup orientation="portrait" r:id="rId1"/>
  <rowBreaks count="3" manualBreakCount="3">
    <brk id="28" max="16383" man="1"/>
    <brk id="56" max="16383" man="1"/>
    <brk id="84"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50C0-A115-4B74-8A57-993061299F16}">
  <sheetPr>
    <tabColor theme="4" tint="0.39997558519241921"/>
  </sheetPr>
  <dimension ref="B1:AB49"/>
  <sheetViews>
    <sheetView showGridLines="0" zoomScaleNormal="100" zoomScaleSheetLayoutView="40" workbookViewId="0">
      <selection activeCell="J12" sqref="J12"/>
    </sheetView>
  </sheetViews>
  <sheetFormatPr defaultRowHeight="15" x14ac:dyDescent="0.25"/>
  <cols>
    <col min="1" max="1" width="1.140625" customWidth="1"/>
    <col min="6" max="6" width="46.5703125" customWidth="1"/>
    <col min="7" max="7" width="14.85546875" customWidth="1"/>
    <col min="8" max="8" width="24.42578125" customWidth="1"/>
    <col min="9" max="9" width="22.140625" customWidth="1"/>
    <col min="10" max="10" width="18.42578125" customWidth="1"/>
    <col min="12" max="12" width="7.7109375" hidden="1" customWidth="1"/>
    <col min="13" max="13" width="8" hidden="1" customWidth="1"/>
    <col min="14" max="14" width="3.5703125" hidden="1" customWidth="1"/>
    <col min="15" max="15" width="7.140625" hidden="1" customWidth="1"/>
    <col min="16" max="16" width="11.140625" hidden="1" customWidth="1"/>
    <col min="17" max="17" width="10.5703125" hidden="1" customWidth="1"/>
    <col min="18" max="18" width="4.28515625" hidden="1" customWidth="1"/>
    <col min="19" max="19" width="7" hidden="1" customWidth="1"/>
  </cols>
  <sheetData>
    <row r="1" spans="2:28" ht="26.25" x14ac:dyDescent="0.4">
      <c r="B1" s="509" t="s">
        <v>512</v>
      </c>
      <c r="J1" s="534" t="s">
        <v>609</v>
      </c>
    </row>
    <row r="2" spans="2:28" x14ac:dyDescent="0.25">
      <c r="B2" t="s">
        <v>503</v>
      </c>
    </row>
    <row r="3" spans="2:28" ht="10.5" customHeight="1" x14ac:dyDescent="0.25">
      <c r="J3" s="520"/>
    </row>
    <row r="4" spans="2:28" ht="24.95" customHeight="1" x14ac:dyDescent="0.25">
      <c r="B4" s="1090" t="s">
        <v>545</v>
      </c>
      <c r="C4" s="1091"/>
      <c r="D4" s="1091"/>
      <c r="E4" s="1091"/>
      <c r="F4" s="1091"/>
      <c r="G4" s="1091"/>
      <c r="H4" s="1091"/>
      <c r="I4" s="1091"/>
      <c r="J4" s="1092"/>
      <c r="U4" s="516"/>
    </row>
    <row r="5" spans="2:28" ht="20.100000000000001" customHeight="1" x14ac:dyDescent="0.25">
      <c r="B5" s="512" t="s">
        <v>506</v>
      </c>
      <c r="C5" s="1093" t="s">
        <v>500</v>
      </c>
      <c r="D5" s="1094"/>
      <c r="E5" s="1094"/>
      <c r="F5" s="1094"/>
      <c r="G5" s="1094"/>
      <c r="H5" s="1094"/>
      <c r="I5" s="1095"/>
      <c r="J5" s="506"/>
      <c r="M5" s="513"/>
      <c r="N5" s="513"/>
      <c r="U5" s="516"/>
      <c r="V5" s="516"/>
      <c r="W5" s="516"/>
      <c r="X5" s="516"/>
      <c r="Y5" s="516"/>
      <c r="Z5" s="516"/>
      <c r="AA5" s="516"/>
      <c r="AB5" s="516"/>
    </row>
    <row r="6" spans="2:28" ht="20.100000000000001" customHeight="1" x14ac:dyDescent="0.25">
      <c r="B6" s="1096" t="s">
        <v>499</v>
      </c>
      <c r="C6" s="1097" t="str">
        <f>IF(J5="refinance", "Obtain Form 1007 or 1025 as applicable and copies of the current lease agreement(s); continue to next question in this section (#2)",
IF(J5="purchase","Obtain Form 1007 or 1025 as applicable and lease agreements when they are transferred to the borrower; continue to next applicable question",
""))</f>
        <v/>
      </c>
      <c r="D6" s="1097"/>
      <c r="E6" s="1097"/>
      <c r="F6" s="1097"/>
      <c r="G6" s="1097"/>
      <c r="H6" s="1097"/>
      <c r="I6" s="1097"/>
      <c r="J6" s="1097"/>
      <c r="U6" s="516"/>
      <c r="V6" s="516"/>
      <c r="W6" s="516"/>
      <c r="X6" s="516"/>
      <c r="Y6" s="516"/>
      <c r="Z6" s="516"/>
      <c r="AA6" s="516"/>
      <c r="AB6" s="516"/>
    </row>
    <row r="7" spans="2:28" ht="20.100000000000001" customHeight="1" x14ac:dyDescent="0.25">
      <c r="B7" s="1096"/>
      <c r="C7" s="1097"/>
      <c r="D7" s="1097"/>
      <c r="E7" s="1097"/>
      <c r="F7" s="1097"/>
      <c r="G7" s="1097"/>
      <c r="H7" s="1097"/>
      <c r="I7" s="1097"/>
      <c r="J7" s="1097"/>
      <c r="U7" s="516"/>
      <c r="V7" s="516"/>
      <c r="W7" s="516"/>
      <c r="X7" s="516"/>
      <c r="Y7" s="516"/>
      <c r="Z7" s="516"/>
      <c r="AA7" s="516"/>
      <c r="AB7" s="516"/>
    </row>
    <row r="8" spans="2:28" ht="20.100000000000001" customHeight="1" x14ac:dyDescent="0.25">
      <c r="B8" s="521" t="s">
        <v>507</v>
      </c>
      <c r="C8" s="1098" t="s">
        <v>498</v>
      </c>
      <c r="D8" s="1098"/>
      <c r="E8" s="1098"/>
      <c r="F8" s="1098"/>
      <c r="G8" s="1098"/>
      <c r="H8" s="1098"/>
      <c r="I8" s="1098"/>
      <c r="J8" s="519"/>
      <c r="M8" s="513"/>
      <c r="U8" s="516"/>
      <c r="V8" s="516"/>
      <c r="W8" s="516"/>
      <c r="X8" s="516"/>
      <c r="Y8" s="516"/>
      <c r="Z8" s="516"/>
      <c r="AA8" s="516"/>
      <c r="AB8" s="516"/>
    </row>
    <row r="9" spans="2:28" ht="20.100000000000001" customHeight="1" x14ac:dyDescent="0.25">
      <c r="B9" s="1099" t="s">
        <v>499</v>
      </c>
      <c r="C9" s="1100" t="str">
        <f>IF(J8="yes", "Form 1007 or 1025 and most recent schedule E -OR- a current lease IF the borrower can document Qualifying Exception (see Section III); continue to next applicable question",
IF(J8="no","Continue to next applicable question",
""))</f>
        <v/>
      </c>
      <c r="D9" s="1100"/>
      <c r="E9" s="1100"/>
      <c r="F9" s="1100"/>
      <c r="G9" s="1100"/>
      <c r="H9" s="1100"/>
      <c r="I9" s="1100"/>
      <c r="J9" s="1100"/>
      <c r="U9" s="516"/>
      <c r="V9" s="516"/>
      <c r="W9" s="516"/>
      <c r="X9" s="516"/>
      <c r="Y9" s="516"/>
      <c r="Z9" s="516"/>
      <c r="AA9" s="516"/>
      <c r="AB9" s="516"/>
    </row>
    <row r="10" spans="2:28" ht="20.100000000000001" customHeight="1" x14ac:dyDescent="0.25">
      <c r="B10" s="1099"/>
      <c r="C10" s="1100"/>
      <c r="D10" s="1100"/>
      <c r="E10" s="1100"/>
      <c r="F10" s="1100"/>
      <c r="G10" s="1100"/>
      <c r="H10" s="1100"/>
      <c r="I10" s="1100"/>
      <c r="J10" s="1100"/>
      <c r="U10" s="516"/>
      <c r="V10" s="516"/>
      <c r="W10" s="516"/>
      <c r="X10" s="516"/>
      <c r="Y10" s="516"/>
      <c r="Z10" s="516"/>
      <c r="AA10" s="516"/>
      <c r="AB10" s="516"/>
    </row>
    <row r="11" spans="2:28" ht="24.95" customHeight="1" x14ac:dyDescent="0.25">
      <c r="B11" s="1101" t="s">
        <v>546</v>
      </c>
      <c r="C11" s="1091"/>
      <c r="D11" s="1091"/>
      <c r="E11" s="1091"/>
      <c r="F11" s="1091"/>
      <c r="G11" s="1091"/>
      <c r="H11" s="1091"/>
      <c r="I11" s="1091"/>
      <c r="J11" s="1092"/>
    </row>
    <row r="12" spans="2:28" ht="19.5" customHeight="1" x14ac:dyDescent="0.25">
      <c r="B12" s="512" t="s">
        <v>506</v>
      </c>
      <c r="C12" s="1093" t="s">
        <v>550</v>
      </c>
      <c r="D12" s="1094"/>
      <c r="E12" s="1094"/>
      <c r="F12" s="1094"/>
      <c r="G12" s="1094"/>
      <c r="H12" s="1094"/>
      <c r="I12" s="1095"/>
      <c r="J12" s="526"/>
    </row>
    <row r="13" spans="2:28" ht="24.95" customHeight="1" x14ac:dyDescent="0.25">
      <c r="B13" s="1096" t="s">
        <v>549</v>
      </c>
      <c r="C13" s="1097" t="str">
        <f>IF(J12="yes","Calculate rental income with Schedule E(s) as per guidelines; continue to Section IV",
IF(J12="NO", "A Qualifying Exception is required to use documentation other than the Schedule E; continue to Section III to determine if Qualifying Exception is present", ""))</f>
        <v/>
      </c>
      <c r="D13" s="1097"/>
      <c r="E13" s="1097"/>
      <c r="F13" s="1097"/>
      <c r="G13" s="1097"/>
      <c r="H13" s="1097"/>
      <c r="I13" s="1097"/>
      <c r="J13" s="1097"/>
    </row>
    <row r="14" spans="2:28" ht="24.95" customHeight="1" x14ac:dyDescent="0.25">
      <c r="B14" s="1096"/>
      <c r="C14" s="1097"/>
      <c r="D14" s="1097"/>
      <c r="E14" s="1097"/>
      <c r="F14" s="1097"/>
      <c r="G14" s="1097"/>
      <c r="H14" s="1097"/>
      <c r="I14" s="1097"/>
      <c r="J14" s="1097"/>
    </row>
    <row r="15" spans="2:28" ht="24.95" customHeight="1" x14ac:dyDescent="0.25">
      <c r="B15" s="524"/>
      <c r="C15" s="525"/>
      <c r="D15" s="525"/>
      <c r="E15" s="525"/>
      <c r="F15" s="525"/>
      <c r="G15" s="525"/>
      <c r="H15" s="525"/>
      <c r="I15" s="525"/>
      <c r="J15" s="525"/>
    </row>
    <row r="16" spans="2:28" ht="24.95" customHeight="1" x14ac:dyDescent="0.25">
      <c r="B16" s="1101" t="s">
        <v>551</v>
      </c>
      <c r="C16" s="1091"/>
      <c r="D16" s="1091"/>
      <c r="E16" s="1091"/>
      <c r="F16" s="1091"/>
      <c r="G16" s="1091"/>
      <c r="H16" s="1091"/>
      <c r="I16" s="1091"/>
      <c r="J16" s="1092"/>
    </row>
    <row r="17" spans="2:19" ht="37.5" customHeight="1" x14ac:dyDescent="0.25">
      <c r="B17" s="1087" t="s">
        <v>556</v>
      </c>
      <c r="C17" s="1088"/>
      <c r="D17" s="1088"/>
      <c r="E17" s="1088"/>
      <c r="F17" s="1088"/>
      <c r="G17" s="1088"/>
      <c r="H17" s="1088"/>
      <c r="I17" s="1088"/>
      <c r="J17" s="1089"/>
    </row>
    <row r="18" spans="2:19" ht="20.100000000000001" customHeight="1" x14ac:dyDescent="0.25">
      <c r="B18" s="512" t="s">
        <v>506</v>
      </c>
      <c r="C18" s="1093" t="s">
        <v>504</v>
      </c>
      <c r="D18" s="1094"/>
      <c r="E18" s="1094"/>
      <c r="F18" s="1094"/>
      <c r="G18" s="1094"/>
      <c r="H18" s="1094"/>
      <c r="I18" s="1095"/>
      <c r="J18" s="526"/>
      <c r="K18" s="513"/>
    </row>
    <row r="19" spans="2:19" ht="20.100000000000001" customHeight="1" x14ac:dyDescent="0.25">
      <c r="B19" s="1096" t="s">
        <v>499</v>
      </c>
      <c r="C19" s="1102" t="str">
        <f>IF(J18="yes", "Repair expenses on Schedule E must reflect cost for rehab; Exeption met, continue to Section IV",
IF(J18="no","Continue to next question (#2)",
""))</f>
        <v/>
      </c>
      <c r="D19" s="1103"/>
      <c r="E19" s="1103"/>
      <c r="F19" s="1103"/>
      <c r="G19" s="1103"/>
      <c r="H19" s="1103"/>
      <c r="I19" s="1103"/>
      <c r="J19" s="1104"/>
    </row>
    <row r="20" spans="2:19" ht="20.100000000000001" customHeight="1" x14ac:dyDescent="0.25">
      <c r="B20" s="1096"/>
      <c r="C20" s="1105"/>
      <c r="D20" s="1106"/>
      <c r="E20" s="1106"/>
      <c r="F20" s="1106"/>
      <c r="G20" s="1106"/>
      <c r="H20" s="1106"/>
      <c r="I20" s="1106"/>
      <c r="J20" s="1107"/>
    </row>
    <row r="21" spans="2:19" ht="20.100000000000001" customHeight="1" x14ac:dyDescent="0.25">
      <c r="B21" s="512" t="s">
        <v>507</v>
      </c>
      <c r="C21" s="1108" t="s">
        <v>505</v>
      </c>
      <c r="D21" s="1108"/>
      <c r="E21" s="1108"/>
      <c r="F21" s="1108"/>
      <c r="G21" s="1108"/>
      <c r="H21" s="1108"/>
      <c r="I21" s="1109"/>
      <c r="J21" s="506"/>
    </row>
    <row r="22" spans="2:19" ht="20.100000000000001" customHeight="1" x14ac:dyDescent="0.25">
      <c r="B22" s="1096" t="s">
        <v>499</v>
      </c>
      <c r="C22" s="1102" t="str">
        <f>IF(J21="yes", "Must confirm purchase date using CD and obtain Schedule E for this property, which must confirm the reduced number of fair rental days. 
Exception met; Continue to Section IV",
IF(J21="no","If property purchased after last tax return filing, must confirm purchase date using CD and obtain most recently filed tax return to confirm no rental income or expenses are reflected for this property. Continue to next question (#3)",
""))</f>
        <v/>
      </c>
      <c r="D22" s="1103"/>
      <c r="E22" s="1103"/>
      <c r="F22" s="1103"/>
      <c r="G22" s="1103"/>
      <c r="H22" s="1103"/>
      <c r="I22" s="1103"/>
      <c r="J22" s="1104"/>
    </row>
    <row r="23" spans="2:19" ht="19.5" customHeight="1" x14ac:dyDescent="0.25">
      <c r="B23" s="1096"/>
      <c r="C23" s="1105"/>
      <c r="D23" s="1106"/>
      <c r="E23" s="1106"/>
      <c r="F23" s="1106"/>
      <c r="G23" s="1106"/>
      <c r="H23" s="1106"/>
      <c r="I23" s="1106"/>
      <c r="J23" s="1107"/>
    </row>
    <row r="24" spans="2:19" ht="32.1" customHeight="1" x14ac:dyDescent="0.25">
      <c r="B24" s="512" t="s">
        <v>508</v>
      </c>
      <c r="C24" s="1110" t="s">
        <v>540</v>
      </c>
      <c r="D24" s="1110"/>
      <c r="E24" s="1110"/>
      <c r="F24" s="1110"/>
      <c r="G24" s="1110"/>
      <c r="H24" s="1110"/>
      <c r="I24" s="1111"/>
      <c r="J24" s="506"/>
    </row>
    <row r="25" spans="2:19" ht="20.100000000000001" customHeight="1" x14ac:dyDescent="0.25">
      <c r="B25" s="1096" t="s">
        <v>499</v>
      </c>
      <c r="C25" s="1102" t="str">
        <f>IF(J24="yes", "We as the Lender must provide an explanation and justification in the loan file; Exception met; continue to Section IV",
IF(J24="no","Continue to next question (#4)",
""))</f>
        <v/>
      </c>
      <c r="D25" s="1103"/>
      <c r="E25" s="1103"/>
      <c r="F25" s="1103"/>
      <c r="G25" s="1103"/>
      <c r="H25" s="1103"/>
      <c r="I25" s="1103"/>
      <c r="J25" s="1104"/>
    </row>
    <row r="26" spans="2:19" ht="20.100000000000001" customHeight="1" x14ac:dyDescent="0.25">
      <c r="B26" s="1096"/>
      <c r="C26" s="1105"/>
      <c r="D26" s="1106"/>
      <c r="E26" s="1106"/>
      <c r="F26" s="1106"/>
      <c r="G26" s="1106"/>
      <c r="H26" s="1106"/>
      <c r="I26" s="1106"/>
      <c r="J26" s="1107"/>
    </row>
    <row r="27" spans="2:19" ht="20.100000000000001" customHeight="1" x14ac:dyDescent="0.25">
      <c r="B27" s="512" t="s">
        <v>509</v>
      </c>
      <c r="C27" s="1110" t="s">
        <v>511</v>
      </c>
      <c r="D27" s="1110"/>
      <c r="E27" s="1110"/>
      <c r="F27" s="1110"/>
      <c r="G27" s="1110"/>
      <c r="H27" s="1110"/>
      <c r="I27" s="1111"/>
      <c r="J27" s="506"/>
    </row>
    <row r="28" spans="2:19" ht="20.100000000000001" customHeight="1" x14ac:dyDescent="0.25">
      <c r="B28" s="1096" t="s">
        <v>499</v>
      </c>
      <c r="C28" s="1102" t="str">
        <f>IF(J27="yes", "- Obtain lease agreement and Form 1007 or 1025 - OR -
- Obtain lease agreement and 2 months consecutive bank statements reflecting receipt of rental payment (which can be security deposit and first month rent for new agreements). Continue to Section IV",
IF(J27="no","If no other answers in this section are 'YES', Exception not met; Rental income can only be documented via Schedule E of filed tax returns. Continue to Section IV",
""))</f>
        <v/>
      </c>
      <c r="D28" s="1103"/>
      <c r="E28" s="1103"/>
      <c r="F28" s="1103"/>
      <c r="G28" s="1103"/>
      <c r="H28" s="1103"/>
      <c r="I28" s="1103"/>
      <c r="J28" s="1104"/>
      <c r="S28" s="528" t="s">
        <v>557</v>
      </c>
    </row>
    <row r="29" spans="2:19" ht="27.75" customHeight="1" x14ac:dyDescent="0.25">
      <c r="B29" s="1096"/>
      <c r="C29" s="1105"/>
      <c r="D29" s="1106"/>
      <c r="E29" s="1106"/>
      <c r="F29" s="1106"/>
      <c r="G29" s="1106"/>
      <c r="H29" s="1106"/>
      <c r="I29" s="1106"/>
      <c r="J29" s="1107"/>
      <c r="M29" s="513"/>
      <c r="S29" s="528"/>
    </row>
    <row r="30" spans="2:19" ht="27.75" customHeight="1" x14ac:dyDescent="0.25">
      <c r="B30" s="1112" t="s">
        <v>539</v>
      </c>
      <c r="C30" s="1113"/>
      <c r="D30" s="1113"/>
      <c r="E30" s="1113"/>
      <c r="F30" s="1113"/>
      <c r="G30" s="1113"/>
      <c r="H30" s="1114"/>
      <c r="I30" s="1115" t="str">
        <f>IF(OR($J$18="yes",$J$21="yes", $J$24="yes", $J$27="yes"), "YES, EXCEPTION MET","NO, EXCEPTION NOT MET")</f>
        <v>NO, EXCEPTION NOT MET</v>
      </c>
      <c r="J30" s="1115"/>
      <c r="M30" s="513"/>
      <c r="S30" s="528"/>
    </row>
    <row r="31" spans="2:19" ht="27.75" customHeight="1" x14ac:dyDescent="0.25">
      <c r="B31" s="514" t="s">
        <v>499</v>
      </c>
      <c r="C31" s="1116" t="str">
        <f>IF($I$30="No, exception not met", "Qualifying Exception not met; rental income cannot be used if not documented on the borrowers tax returns",
IF($I$30="yes, exception met", "Qualifying Exception has been met; follow documentation guidance provided above and proceed to next section",
""))</f>
        <v>Qualifying Exception not met; rental income cannot be used if not documented on the borrowers tax returns</v>
      </c>
      <c r="D31" s="1117"/>
      <c r="E31" s="1117"/>
      <c r="F31" s="1117"/>
      <c r="G31" s="1117"/>
      <c r="H31" s="1117"/>
      <c r="I31" s="1117"/>
      <c r="J31" s="1118"/>
      <c r="M31" s="513"/>
      <c r="S31" s="528"/>
    </row>
    <row r="32" spans="2:19" ht="20.100000000000001" customHeight="1" x14ac:dyDescent="0.25">
      <c r="M32" s="516" t="s">
        <v>554</v>
      </c>
      <c r="S32" s="528"/>
    </row>
    <row r="33" spans="2:19" ht="20.100000000000001" customHeight="1" x14ac:dyDescent="0.25">
      <c r="B33" s="1090" t="s">
        <v>547</v>
      </c>
      <c r="C33" s="1091"/>
      <c r="D33" s="1091"/>
      <c r="E33" s="1091"/>
      <c r="F33" s="1091"/>
      <c r="G33" s="1091"/>
      <c r="H33" s="1091"/>
      <c r="I33" s="1091"/>
      <c r="J33" s="1092"/>
      <c r="M33" s="42" t="s">
        <v>555</v>
      </c>
      <c r="S33" s="528"/>
    </row>
    <row r="34" spans="2:19" ht="20.100000000000001" customHeight="1" x14ac:dyDescent="0.25">
      <c r="B34" s="512" t="s">
        <v>506</v>
      </c>
      <c r="C34" s="1093" t="s">
        <v>513</v>
      </c>
      <c r="D34" s="1094"/>
      <c r="E34" s="1094"/>
      <c r="F34" s="1094"/>
      <c r="G34" s="1094"/>
      <c r="H34" s="1094"/>
      <c r="I34" s="1095"/>
      <c r="J34" s="506"/>
      <c r="M34" t="str">
        <f>IF(AND(J34="yes", J37="no"), "YES/NO",
IF(AND(J34="no", J37="no"), "NO/NO",
IF(AND(J34="no", J37="yes"), "NO/YES",
IF(AND(J34="yes", J37="yes"), "YES/YES",
""))))</f>
        <v/>
      </c>
      <c r="S34" s="528"/>
    </row>
    <row r="35" spans="2:19" ht="20.100000000000001" customHeight="1" x14ac:dyDescent="0.25">
      <c r="B35" s="1096" t="s">
        <v>499</v>
      </c>
      <c r="C35" s="1102" t="str">
        <f>IF(J34="yes", "Continue to next question",
IF(J34="no","If the borrower doesn't own a principal residence AND doesn't have a current housing expense, rental income from the subject or new/properties in service &lt; 1 year cannot be used. If non-subject &amp; in service &gt; 1 yr, continue to next question",
""))</f>
        <v/>
      </c>
      <c r="D35" s="1103"/>
      <c r="E35" s="1103"/>
      <c r="F35" s="1103"/>
      <c r="G35" s="1103"/>
      <c r="H35" s="1103"/>
      <c r="I35" s="1103"/>
      <c r="J35" s="1104"/>
      <c r="S35" s="528"/>
    </row>
    <row r="36" spans="2:19" ht="20.100000000000001" customHeight="1" x14ac:dyDescent="0.25">
      <c r="B36" s="1096"/>
      <c r="C36" s="1105"/>
      <c r="D36" s="1106"/>
      <c r="E36" s="1106"/>
      <c r="F36" s="1106"/>
      <c r="G36" s="1106"/>
      <c r="H36" s="1106"/>
      <c r="I36" s="1106"/>
      <c r="J36" s="1107"/>
      <c r="M36" s="1120" t="s">
        <v>553</v>
      </c>
      <c r="N36" s="1120"/>
      <c r="O36" s="1120"/>
      <c r="P36" s="1120"/>
      <c r="Q36" s="1120"/>
      <c r="S36" s="528"/>
    </row>
    <row r="37" spans="2:19" ht="20.100000000000001" customHeight="1" x14ac:dyDescent="0.25">
      <c r="B37" s="512" t="s">
        <v>507</v>
      </c>
      <c r="C37" s="1128" t="s">
        <v>552</v>
      </c>
      <c r="D37" s="1128"/>
      <c r="E37" s="1128"/>
      <c r="F37" s="1128"/>
      <c r="G37" s="1128"/>
      <c r="H37" s="1128"/>
      <c r="I37" s="1128"/>
      <c r="J37" s="506"/>
      <c r="M37" s="1120"/>
      <c r="N37" s="1120"/>
      <c r="O37" s="1120"/>
      <c r="P37" s="1120"/>
      <c r="Q37" s="1120"/>
      <c r="S37" s="528"/>
    </row>
    <row r="38" spans="2:19" ht="20.100000000000001" customHeight="1" x14ac:dyDescent="0.25">
      <c r="B38" s="1121" t="s">
        <v>499</v>
      </c>
      <c r="C38" s="1102" t="str">
        <f>IF(AND(J34="yes", J37="yes"), "There are no restrictions on qualifying rental income that can be used",
IF(AND(J34="no", J37="yes"), "Has the property been in service for at least 1 year and is reflected on the Sched E?",
IF(AND(J34="yes", J37="no"), "Is it the subject property?",
IF(AND(J34="no", J37="no"),  "Rental income cannot be used",
""))))</f>
        <v/>
      </c>
      <c r="D38" s="1103"/>
      <c r="E38" s="1103"/>
      <c r="F38" s="1103"/>
      <c r="G38" s="529"/>
      <c r="H38" s="1086"/>
      <c r="I38" s="1086"/>
      <c r="J38" s="522"/>
      <c r="M38" s="1120"/>
      <c r="N38" s="1120"/>
      <c r="O38" s="1120"/>
      <c r="P38" s="1120"/>
      <c r="Q38" s="1120"/>
      <c r="S38" s="528" t="s">
        <v>558</v>
      </c>
    </row>
    <row r="39" spans="2:19" ht="20.100000000000001" customHeight="1" x14ac:dyDescent="0.25">
      <c r="B39" s="1129"/>
      <c r="C39" s="1130" t="str">
        <f>IF(AND(J34="yes", J37="no"), "Is the property a Primary Residence or an Investment property?", "")</f>
        <v/>
      </c>
      <c r="D39" s="1131"/>
      <c r="E39" s="1131"/>
      <c r="F39" s="1131"/>
      <c r="G39" s="530"/>
      <c r="H39" s="527"/>
      <c r="I39" s="527"/>
      <c r="J39" s="523"/>
      <c r="M39" s="1120"/>
      <c r="N39" s="1120"/>
      <c r="O39" s="1120"/>
      <c r="P39" s="1120"/>
      <c r="Q39" s="1120"/>
    </row>
    <row r="40" spans="2:19" ht="34.5" customHeight="1" x14ac:dyDescent="0.25">
      <c r="B40" s="1122"/>
      <c r="C40" s="1132" t="str">
        <f>IF(AND(M34="NO/YES", G38="NO"), "Rental income cannot be used",
IF(AND(M34="NO/YES", G38="YES"), "For a non-subject property in service for at least one year, there are no restrictions on the amount of rental income that can be used",
IF(AND(J37="no",G38="yes",G39="primary"),"For a principal residence, rental income in an amount not exceeding PITIA of the subject property can be added to the borrower’s gross income",
IF(AND(J37="no",G38="yes",G39="investment"),"For an investment property, rental income can only be used to offset the PITIA of the subject property (limited to zero positive cash flow)",
IF(AND(J37="no",G38="no", G39="primary"), "For a principal residence that is not the subject (aka departing residence), rental income added to the borrower's gross monthly income is restricted to an amount not exceeding PITIA of the related property",
IF(AND(J37="no",G38="no", G39="investment"), "For an investment property that is not the subject, rental income can only be used to offset the PITIA of the related property (limited to zero positive cash flow)",
""))))))</f>
        <v/>
      </c>
      <c r="D40" s="1132"/>
      <c r="E40" s="1132"/>
      <c r="F40" s="1132"/>
      <c r="G40" s="1132"/>
      <c r="H40" s="1132"/>
      <c r="I40" s="1132"/>
      <c r="J40" s="1133"/>
      <c r="M40" s="1120"/>
      <c r="N40" s="1120"/>
      <c r="O40" s="1120"/>
      <c r="P40" s="1120"/>
      <c r="Q40" s="1120"/>
    </row>
    <row r="41" spans="2:19" ht="32.1" hidden="1" customHeight="1" x14ac:dyDescent="0.25">
      <c r="B41" s="512" t="s">
        <v>509</v>
      </c>
      <c r="C41" s="1110" t="s">
        <v>514</v>
      </c>
      <c r="D41" s="1110"/>
      <c r="E41" s="1110"/>
      <c r="F41" s="1110"/>
      <c r="G41" s="1110"/>
      <c r="H41" s="1110"/>
      <c r="I41" s="1111"/>
      <c r="J41" s="506"/>
      <c r="M41" s="1120"/>
      <c r="N41" s="1120"/>
      <c r="O41" s="1120"/>
      <c r="P41" s="1120"/>
      <c r="Q41" s="1120"/>
    </row>
    <row r="42" spans="2:19" ht="20.100000000000001" hidden="1" customHeight="1" x14ac:dyDescent="0.25">
      <c r="B42" s="1121" t="s">
        <v>499</v>
      </c>
      <c r="C42" s="1123" t="str">
        <f>IF(J41="yes", "Confirm it’s a non-subject property and is in service for at least a year and there are no restrictions on the amount of qualifying rental income that can be used",
IF(J41="no","Proceed to next question",
""))</f>
        <v/>
      </c>
      <c r="D42" s="1086"/>
      <c r="E42" s="1086"/>
      <c r="F42" s="1086"/>
      <c r="G42" s="1086"/>
      <c r="H42" s="1086"/>
      <c r="I42" s="1086"/>
      <c r="J42" s="1124"/>
      <c r="M42" s="1120"/>
      <c r="N42" s="1120"/>
      <c r="O42" s="1120"/>
      <c r="P42" s="1120"/>
      <c r="Q42" s="1120"/>
    </row>
    <row r="43" spans="2:19" ht="20.100000000000001" hidden="1" customHeight="1" x14ac:dyDescent="0.25">
      <c r="B43" s="1122"/>
      <c r="C43" s="1125"/>
      <c r="D43" s="1126"/>
      <c r="E43" s="1126"/>
      <c r="F43" s="1126"/>
      <c r="G43" s="1126"/>
      <c r="H43" s="1126"/>
      <c r="I43" s="1126"/>
      <c r="J43" s="1127"/>
      <c r="M43" s="1120"/>
      <c r="N43" s="1120"/>
      <c r="O43" s="1120"/>
      <c r="P43" s="1120"/>
      <c r="Q43" s="1120"/>
    </row>
    <row r="44" spans="2:19" ht="20.100000000000001" hidden="1" customHeight="1" x14ac:dyDescent="0.25">
      <c r="B44" s="512" t="s">
        <v>510</v>
      </c>
      <c r="C44" s="1128" t="s">
        <v>522</v>
      </c>
      <c r="D44" s="1128"/>
      <c r="E44" s="1128"/>
      <c r="F44" s="1128"/>
      <c r="G44" s="1128"/>
      <c r="H44" s="1128"/>
      <c r="I44" s="1128"/>
      <c r="J44" s="506"/>
      <c r="M44" s="1120"/>
      <c r="N44" s="1120"/>
      <c r="O44" s="1120"/>
      <c r="P44" s="1120"/>
      <c r="Q44" s="1120"/>
    </row>
    <row r="45" spans="2:19" ht="20.100000000000001" hidden="1" customHeight="1" x14ac:dyDescent="0.25">
      <c r="B45" s="1096" t="s">
        <v>499</v>
      </c>
      <c r="C45" s="1123" t="str">
        <f>IF(J44="yes", "Rental income cannot be used from subject and non-subject property (new or newly placed in service less than a calendar year)",
IF(J44="no","Go back to review previous questions or proceed with income calculations",
""))</f>
        <v/>
      </c>
      <c r="D45" s="1086"/>
      <c r="E45" s="1086"/>
      <c r="F45" s="1086"/>
      <c r="G45" s="1086"/>
      <c r="H45" s="1086"/>
      <c r="I45" s="1086"/>
      <c r="J45" s="1124"/>
      <c r="M45" s="1120"/>
      <c r="N45" s="1120"/>
      <c r="O45" s="1120"/>
      <c r="P45" s="1120"/>
      <c r="Q45" s="1120"/>
    </row>
    <row r="46" spans="2:19" ht="15" hidden="1" customHeight="1" x14ac:dyDescent="0.25">
      <c r="B46" s="1096"/>
      <c r="C46" s="1125"/>
      <c r="D46" s="1126"/>
      <c r="E46" s="1126"/>
      <c r="F46" s="1126"/>
      <c r="G46" s="1126"/>
      <c r="H46" s="1126"/>
      <c r="I46" s="1126"/>
      <c r="J46" s="1127"/>
      <c r="M46" s="1120"/>
      <c r="N46" s="1120"/>
      <c r="O46" s="1120"/>
      <c r="P46" s="1120"/>
      <c r="Q46" s="1120"/>
    </row>
    <row r="47" spans="2:19" x14ac:dyDescent="0.25">
      <c r="M47" s="1120"/>
      <c r="N47" s="1120"/>
      <c r="O47" s="1120"/>
      <c r="P47" s="1120"/>
      <c r="Q47" s="1120"/>
    </row>
    <row r="48" spans="2:19" ht="21" x14ac:dyDescent="0.25">
      <c r="B48" s="1090" t="s">
        <v>548</v>
      </c>
      <c r="C48" s="1091"/>
      <c r="D48" s="1091"/>
      <c r="E48" s="1091"/>
      <c r="F48" s="1091"/>
      <c r="G48" s="1091"/>
      <c r="H48" s="1091"/>
      <c r="I48" s="1091"/>
      <c r="J48" s="1092"/>
      <c r="M48" s="1120"/>
      <c r="N48" s="1120"/>
      <c r="O48" s="1120"/>
      <c r="P48" s="1120"/>
      <c r="Q48" s="1120"/>
    </row>
    <row r="49" spans="2:10" ht="170.25" customHeight="1" x14ac:dyDescent="0.25">
      <c r="B49" s="514" t="s">
        <v>499</v>
      </c>
      <c r="C49" s="1119" t="s">
        <v>517</v>
      </c>
      <c r="D49" s="1119"/>
      <c r="E49" s="1119"/>
      <c r="F49" s="1119"/>
      <c r="G49" s="1119"/>
      <c r="H49" s="1119"/>
      <c r="I49" s="1119"/>
      <c r="J49" s="1119"/>
    </row>
  </sheetData>
  <sheetProtection algorithmName="SHA-512" hashValue="x8gqiZCWVOVWrZlt3aJlP+vL1n9vGVku5BwxRs70G5Zx6788h+roNMVe3/zW+74F1SSoEuBCQDq8GChXOIQbHA==" saltValue="n1MGgCajXLHXHOdY5UEihA==" spinCount="100000" sheet="1" selectLockedCells="1"/>
  <mergeCells count="47">
    <mergeCell ref="C49:J49"/>
    <mergeCell ref="M36:Q48"/>
    <mergeCell ref="B42:B43"/>
    <mergeCell ref="C42:J43"/>
    <mergeCell ref="C44:I44"/>
    <mergeCell ref="B45:B46"/>
    <mergeCell ref="C45:J46"/>
    <mergeCell ref="B48:J48"/>
    <mergeCell ref="C37:I37"/>
    <mergeCell ref="B38:B40"/>
    <mergeCell ref="C38:F38"/>
    <mergeCell ref="C39:F39"/>
    <mergeCell ref="C40:J40"/>
    <mergeCell ref="C41:I41"/>
    <mergeCell ref="B35:B36"/>
    <mergeCell ref="C35:J36"/>
    <mergeCell ref="B30:H30"/>
    <mergeCell ref="I30:J30"/>
    <mergeCell ref="C31:J31"/>
    <mergeCell ref="B33:J33"/>
    <mergeCell ref="C34:I34"/>
    <mergeCell ref="B25:B26"/>
    <mergeCell ref="C25:J26"/>
    <mergeCell ref="C27:I27"/>
    <mergeCell ref="B28:B29"/>
    <mergeCell ref="C28:J29"/>
    <mergeCell ref="C19:J20"/>
    <mergeCell ref="C21:I21"/>
    <mergeCell ref="B22:B23"/>
    <mergeCell ref="C22:J23"/>
    <mergeCell ref="C24:I24"/>
    <mergeCell ref="H38:I38"/>
    <mergeCell ref="B17:J17"/>
    <mergeCell ref="B4:J4"/>
    <mergeCell ref="C5:I5"/>
    <mergeCell ref="B6:B7"/>
    <mergeCell ref="C6:J7"/>
    <mergeCell ref="C8:I8"/>
    <mergeCell ref="B9:B10"/>
    <mergeCell ref="C9:J10"/>
    <mergeCell ref="B11:J11"/>
    <mergeCell ref="C12:I12"/>
    <mergeCell ref="B13:B14"/>
    <mergeCell ref="C13:J14"/>
    <mergeCell ref="B16:J16"/>
    <mergeCell ref="C18:I18"/>
    <mergeCell ref="B19:B20"/>
  </mergeCells>
  <conditionalFormatting sqref="B8:J10">
    <cfRule type="expression" dxfId="21" priority="9">
      <formula>$J$5=""</formula>
    </cfRule>
    <cfRule type="expression" dxfId="20" priority="10">
      <formula>$J$5="refinance"</formula>
    </cfRule>
    <cfRule type="expression" dxfId="19" priority="13">
      <formula>$J$5="purchase"</formula>
    </cfRule>
  </conditionalFormatting>
  <conditionalFormatting sqref="C39:D39">
    <cfRule type="expression" dxfId="18" priority="5">
      <formula>J37="no"</formula>
    </cfRule>
  </conditionalFormatting>
  <conditionalFormatting sqref="C38:F38">
    <cfRule type="containsText" dxfId="17" priority="2" operator="containsText" text="text">
      <formula>NOT(ISERROR(SEARCH("text",C38)))</formula>
    </cfRule>
  </conditionalFormatting>
  <conditionalFormatting sqref="C31:J31">
    <cfRule type="expression" dxfId="16" priority="7">
      <formula>$I$30="yes, exception met"</formula>
    </cfRule>
    <cfRule type="expression" dxfId="15" priority="8">
      <formula>$I$30="no, exception not met"</formula>
    </cfRule>
  </conditionalFormatting>
  <conditionalFormatting sqref="C40:J40">
    <cfRule type="expression" dxfId="14" priority="6">
      <formula>#REF!="yes"</formula>
    </cfRule>
  </conditionalFormatting>
  <conditionalFormatting sqref="E39:F39">
    <cfRule type="expression" dxfId="13" priority="82">
      <formula>#REF!="no"</formula>
    </cfRule>
  </conditionalFormatting>
  <conditionalFormatting sqref="G38">
    <cfRule type="expression" dxfId="12" priority="1">
      <formula>$M$34="no/yes"</formula>
    </cfRule>
    <cfRule type="expression" dxfId="11" priority="4">
      <formula>M34="YES/NO"</formula>
    </cfRule>
  </conditionalFormatting>
  <conditionalFormatting sqref="G39">
    <cfRule type="expression" dxfId="10" priority="3">
      <formula>M34="YES/NO"</formula>
    </cfRule>
  </conditionalFormatting>
  <conditionalFormatting sqref="I30:J30">
    <cfRule type="containsText" dxfId="9" priority="11" operator="containsText" text="NO">
      <formula>NOT(ISERROR(SEARCH("NO",I30)))</formula>
    </cfRule>
    <cfRule type="containsText" dxfId="8" priority="12" operator="containsText" text="YES">
      <formula>NOT(ISERROR(SEARCH("YES",I30)))</formula>
    </cfRule>
  </conditionalFormatting>
  <pageMargins left="0.7" right="0.7" top="0.75" bottom="0.75" header="0.3" footer="0.3"/>
  <pageSetup scale="53" orientation="portrait" horizontalDpi="200" verticalDpi="200" r:id="rId1"/>
  <colBreaks count="1" manualBreakCount="1">
    <brk id="10"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D1ED34DA-1E38-47DC-9A18-DDE64848F2B6}">
          <x14:formula1>
            <xm:f>'Hidden Data'!$F$2:$F$3</xm:f>
          </x14:formula1>
          <xm:sqref>G39</xm:sqref>
        </x14:dataValidation>
        <x14:dataValidation type="list" allowBlank="1" showInputMessage="1" showErrorMessage="1" xr:uid="{D3BDAF3E-7448-4358-B578-525180954428}">
          <x14:formula1>
            <xm:f>'Hidden Data'!$D$2:$D$3</xm:f>
          </x14:formula1>
          <xm:sqref>J5</xm:sqref>
        </x14:dataValidation>
        <x14:dataValidation type="list" allowBlank="1" showInputMessage="1" showErrorMessage="1" xr:uid="{DAD5A6DF-A09A-4C6F-8D45-2158D4802635}">
          <x14:formula1>
            <xm:f>'Hidden Data'!$B$2:$B$3</xm:f>
          </x14:formula1>
          <xm:sqref>J18 J21 J24 J27 J34 J41 J44 J8 J12 J37 G38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0C58-C93A-4AF7-AD16-F95D740B03F3}">
  <sheetPr>
    <tabColor rgb="FFFFFF00"/>
  </sheetPr>
  <dimension ref="B1:S44"/>
  <sheetViews>
    <sheetView showGridLines="0" showRowColHeaders="0" zoomScaleNormal="100" zoomScaleSheetLayoutView="85" workbookViewId="0">
      <selection activeCell="L14" sqref="L14"/>
    </sheetView>
  </sheetViews>
  <sheetFormatPr defaultRowHeight="15" x14ac:dyDescent="0.25"/>
  <cols>
    <col min="1" max="1" width="1.140625" customWidth="1"/>
    <col min="6" max="6" width="33" customWidth="1"/>
    <col min="7" max="7" width="14.85546875" customWidth="1"/>
    <col min="8" max="8" width="17.5703125" customWidth="1"/>
    <col min="9" max="9" width="29.28515625" customWidth="1"/>
    <col min="10" max="10" width="35.42578125" customWidth="1"/>
    <col min="11" max="11" width="1.28515625" customWidth="1"/>
    <col min="12" max="12" width="9.140625" customWidth="1"/>
    <col min="13" max="13" width="9.140625" hidden="1" customWidth="1"/>
    <col min="14" max="17" width="9.140625" customWidth="1"/>
    <col min="19" max="19" width="9.140625" hidden="1" customWidth="1"/>
  </cols>
  <sheetData>
    <row r="1" spans="2:19" ht="26.25" x14ac:dyDescent="0.4">
      <c r="B1" s="509" t="s">
        <v>523</v>
      </c>
      <c r="J1" s="534" t="s">
        <v>609</v>
      </c>
    </row>
    <row r="2" spans="2:19" x14ac:dyDescent="0.25">
      <c r="B2" t="s">
        <v>503</v>
      </c>
    </row>
    <row r="3" spans="2:19" ht="10.5" customHeight="1" x14ac:dyDescent="0.25">
      <c r="J3" s="520"/>
    </row>
    <row r="4" spans="2:19" ht="28.5" customHeight="1" x14ac:dyDescent="0.3">
      <c r="B4" s="1192" t="s">
        <v>568</v>
      </c>
      <c r="C4" s="1193"/>
      <c r="D4" s="1193"/>
      <c r="E4" s="1193"/>
      <c r="F4" s="1193"/>
      <c r="G4" s="1193"/>
      <c r="H4" s="1193"/>
      <c r="I4" s="1193"/>
      <c r="J4" s="1194"/>
      <c r="L4" s="1173" t="s">
        <v>587</v>
      </c>
      <c r="M4" s="1174"/>
      <c r="N4" s="1174"/>
      <c r="O4" s="1174"/>
      <c r="P4" s="1174"/>
      <c r="Q4" s="1174"/>
      <c r="R4" s="1175"/>
    </row>
    <row r="5" spans="2:19" ht="24.95" customHeight="1" x14ac:dyDescent="0.25">
      <c r="B5" s="512">
        <v>1</v>
      </c>
      <c r="C5" s="1093" t="s">
        <v>571</v>
      </c>
      <c r="D5" s="1094"/>
      <c r="E5" s="1094"/>
      <c r="F5" s="1094"/>
      <c r="G5" s="1094"/>
      <c r="H5" s="1094"/>
      <c r="I5" s="1095"/>
      <c r="J5" s="526"/>
      <c r="L5" s="1176" t="s">
        <v>588</v>
      </c>
      <c r="M5" s="1177"/>
      <c r="N5" s="1177"/>
      <c r="O5" s="1177"/>
      <c r="P5" s="1177"/>
      <c r="Q5" s="1177"/>
      <c r="R5" s="1178"/>
    </row>
    <row r="6" spans="2:19" ht="24.95" customHeight="1" x14ac:dyDescent="0.25">
      <c r="B6" s="512" t="s">
        <v>570</v>
      </c>
      <c r="C6" s="1093" t="s">
        <v>590</v>
      </c>
      <c r="D6" s="1094"/>
      <c r="E6" s="1094"/>
      <c r="F6" s="1094"/>
      <c r="G6" s="1094"/>
      <c r="H6" s="1094"/>
      <c r="I6" s="1095"/>
      <c r="J6" s="526"/>
      <c r="L6" s="565"/>
      <c r="M6" s="566"/>
      <c r="N6" s="566"/>
      <c r="O6" s="566"/>
      <c r="P6" s="566"/>
      <c r="Q6" s="566"/>
      <c r="R6" s="567"/>
    </row>
    <row r="7" spans="2:19" ht="24.95" customHeight="1" x14ac:dyDescent="0.25">
      <c r="B7" s="512" t="s">
        <v>580</v>
      </c>
      <c r="C7" s="1093" t="s">
        <v>585</v>
      </c>
      <c r="D7" s="1094"/>
      <c r="E7" s="1094"/>
      <c r="F7" s="1094"/>
      <c r="G7" s="1094"/>
      <c r="H7" s="1094"/>
      <c r="I7" s="1095"/>
      <c r="J7" s="526"/>
      <c r="L7" s="1195" t="str">
        <f>IF(AND($J$7="NA", $J$5="Subject"), "Indicate Loan Purpose in Section I, Question #3 to generate guidance",
   IF(AND($J$5="NonSubject", $J$6="1-Unit Primary w/ ADU"), "ADU income only eligible for subject property",
   IF(AND($J$5="Subject", $J$6="1-Unit Primary w/ ADU", $J$7="Refinance"), "Note: ADU income can only be considered on a 'no cash-out' refinance",
   IF(AND($J$5="Subject", $J$6="Convert Prim. to Inv.", $J$7="Purchase"), "Subject Property being purchased cannot be 'Convert Prim. to Inv'",
""))))</f>
        <v/>
      </c>
      <c r="M7" s="1195"/>
      <c r="N7" s="1195"/>
      <c r="O7" s="1195"/>
      <c r="P7" s="568"/>
      <c r="Q7" s="568"/>
      <c r="R7" s="568"/>
      <c r="S7" t="str">
        <f>IF(AND($J$5="Subject",$J$7="NA"), "STOP",
   IF(AND($J$5="NonSubject", $J$6="1-Unit Primary w/ ADU"), "ADU",
   IF(AND($J$5="Subject", $J$6="Convert Prim. To Inv.", $J$7="Purchase"), "ConvertPurch",
"")))</f>
        <v/>
      </c>
    </row>
    <row r="8" spans="2:19" ht="24.95" customHeight="1" x14ac:dyDescent="0.25">
      <c r="B8" s="512" t="s">
        <v>582</v>
      </c>
      <c r="C8" s="1093" t="s">
        <v>589</v>
      </c>
      <c r="D8" s="1094"/>
      <c r="E8" s="1094"/>
      <c r="F8" s="1094"/>
      <c r="G8" s="1094"/>
      <c r="H8" s="1094"/>
      <c r="I8" s="1095"/>
      <c r="J8" s="526"/>
      <c r="L8" s="1196"/>
      <c r="M8" s="1196"/>
      <c r="N8" s="1196"/>
      <c r="O8" s="1196"/>
      <c r="P8" s="569"/>
      <c r="Q8" s="569"/>
      <c r="R8" s="569"/>
    </row>
    <row r="9" spans="2:19" ht="24.95" hidden="1" customHeight="1" x14ac:dyDescent="0.25">
      <c r="B9" s="570" t="s">
        <v>584</v>
      </c>
      <c r="C9" s="1168" t="s">
        <v>581</v>
      </c>
      <c r="D9" s="1169"/>
      <c r="E9" s="1169"/>
      <c r="F9" s="1169"/>
      <c r="G9" s="1169"/>
      <c r="H9" s="1169"/>
      <c r="I9" s="1170"/>
      <c r="J9" s="564" t="s">
        <v>480</v>
      </c>
    </row>
    <row r="10" spans="2:19" ht="24.95" hidden="1" customHeight="1" x14ac:dyDescent="0.25">
      <c r="B10" s="570" t="s">
        <v>586</v>
      </c>
      <c r="C10" s="1168" t="s">
        <v>583</v>
      </c>
      <c r="D10" s="1169"/>
      <c r="E10" s="1169"/>
      <c r="F10" s="1169"/>
      <c r="G10" s="1169"/>
      <c r="H10" s="1169"/>
      <c r="I10" s="1170"/>
      <c r="J10" s="564" t="s">
        <v>480</v>
      </c>
    </row>
    <row r="11" spans="2:19" ht="24.95" hidden="1" customHeight="1" x14ac:dyDescent="0.25">
      <c r="B11" s="571"/>
      <c r="C11" s="1168"/>
      <c r="D11" s="1169"/>
      <c r="E11" s="1169"/>
      <c r="F11" s="1169"/>
      <c r="G11" s="1169"/>
      <c r="H11" s="1169"/>
      <c r="I11" s="1170"/>
      <c r="J11" s="564" t="s">
        <v>480</v>
      </c>
    </row>
    <row r="12" spans="2:19" ht="24.95" hidden="1" customHeight="1" x14ac:dyDescent="0.25">
      <c r="B12" s="521"/>
      <c r="C12" s="563"/>
      <c r="D12" s="563"/>
      <c r="E12" s="563"/>
      <c r="F12" s="563"/>
      <c r="G12" s="563"/>
      <c r="H12" s="563"/>
      <c r="I12" s="563"/>
      <c r="J12" s="572"/>
    </row>
    <row r="13" spans="2:19" ht="20.100000000000001" customHeight="1" x14ac:dyDescent="0.25">
      <c r="J13" s="520"/>
    </row>
    <row r="14" spans="2:19" ht="28.5" customHeight="1" x14ac:dyDescent="0.25">
      <c r="B14" s="1144" t="s">
        <v>576</v>
      </c>
      <c r="C14" s="1145"/>
      <c r="D14" s="1145"/>
      <c r="E14" s="1145"/>
      <c r="F14" s="1145"/>
      <c r="G14" s="1145"/>
      <c r="H14" s="1145"/>
      <c r="I14" s="1145"/>
      <c r="J14" s="1146"/>
      <c r="L14" s="485" t="str">
        <f>IF($J$8="Yes", "placed in service within CURRENT Year",
IF($J$8="NO", "owned in the PRIOR calendar year",
""))</f>
        <v/>
      </c>
    </row>
    <row r="15" spans="2:19" ht="20.100000000000001" customHeight="1" x14ac:dyDescent="0.25">
      <c r="B15" s="1191" t="s">
        <v>577</v>
      </c>
      <c r="C15" s="1135"/>
      <c r="D15" s="1135"/>
      <c r="E15" s="1135"/>
      <c r="F15" s="1135"/>
      <c r="G15" s="1136" t="str">
        <f>_xlfn.CONCAT($J$5, " ", $J$6, " ", $J$7, " ", $L$14)</f>
        <v xml:space="preserve">   </v>
      </c>
      <c r="H15" s="1136"/>
      <c r="I15" s="1136"/>
      <c r="J15" s="1137"/>
      <c r="L15" s="528"/>
    </row>
    <row r="16" spans="2:19" ht="32.25" customHeight="1" x14ac:dyDescent="0.25">
      <c r="B16" s="512" t="s">
        <v>579</v>
      </c>
      <c r="C16" s="1179" t="str">
        <f>IF(OR($J$8="",$J$7="",$J$6="",$J$5=""),"",
IF(AND($J$5="Subject",$J$7="NA"), "",
IF(AND($J$5="NonSubject", $J$6="1-Unit Primary w/ ADU"), "",
IF(AND($J$5="Subject",$J$6="Convert Prim. to Inv.",$J$7="Purchase"), "",
    IF(AND($J$5="Subject",OR($J$6="1-4 Unit Investment", $J$6="2-4 Unit Primary"), $J$7="Refinance",$J$8="Yes"),"Purchase date or conversion date, as applicable, must be documented",
    IF(AND($J$5="Subject",$J$7="Purchase"),"Purchase/Conversion Date confirmation N/A when evaluating income from the Subj. Property on a Purchase",
    IF(AND($J$5="Subject",$J$6="1-4 Unit Investment",$J$7="Refinance",$J$8="No"),"If the property was purchased or converted in the prior year, purchase date or conversion date (as applicable) must be documented",
    IF(AND($J$5="NonSubject",$J$6="1-4 Unit Investment",$J$8="Yes"),"Purchase date or conversion date, as applicable, must be documented",
    IF(AND($J$5="NonSubject",$J$6="1-4 Unit Investment",$J$8="No"),"If the property was purchased or converted in the prior year, purchase date or conversion date (as applicable) must be documented",
    IF(AND($J$5="Subject",$J$6="2-4 Unit Primary",$J$7="Refinance",$J$8="No"),"If the property was purchased or unit(s) not occupied by the borrower were converted to a rental property in the prior year, the purchase or conversion date (as applicable) must be verified",
    IF(AND($J$5="Subject",$J$6="2-4 Unit Primary",$J$7="Purchase"),"Purchase/Conversion Date confirmation N/A when evaluating income from the Subj. Property on a Purchase",
    IF(AND($J$5="NonSubject",$J$6="2-4 Unit Primary", $J$8="No"),"If the property was purchased or converted in the prior year, purchase date or conversion date (as applicable) must be documented",
    IF(AND($J$5="NonSubject",$J$6="2-4 Unit Primary", $J$8="Yes"), "Purchase date or conversion date, as applicable, must be documented",
   IF(AND($J$5="Subject", $J$6="1-Unit Primary w/ ADU", $J$7="Refinance"), "Purchase date or conversion date, as applicable, must be documented",
   IF($J$6="Convert Prim. to Inv.", "Purchase/Conversion date confirmation N/A in this scenario",
"")))))))))))))))</f>
        <v/>
      </c>
      <c r="D16" s="1180"/>
      <c r="E16" s="1180"/>
      <c r="F16" s="1180"/>
      <c r="G16" s="1180"/>
      <c r="H16" s="1180"/>
      <c r="I16" s="1180"/>
      <c r="J16" s="1181"/>
      <c r="L16" s="528"/>
    </row>
    <row r="17" spans="2:15" ht="24.95" customHeight="1" x14ac:dyDescent="0.25">
      <c r="B17" s="573" t="s">
        <v>570</v>
      </c>
      <c r="C17" s="1179" t="str">
        <f>IF(OR($J$8="",$J$7="",$J$6="",$J$5=""),"",
IF(AND($J$5="Subject",$J$7="NA"), "",
IF(AND($J$5="NonSubject", $J$6="1-Unit Primary w/ ADU"), "",
IF(AND($J$5="Subject",$J$6="Convert Prim. to Inv.",$J$7="Purchase"), "",
   IF(AND($J$5="Subject",OR($J$6="1-4 Unit Investment",$J$6="2-4 Unit Primary"),$J$7="Refinance",$J$8="No"),"Borrower's complete federal income tax returns, including Schedule E for the most recent year",
   IF(AND($J$5="Subject", $J$7="Purchase"),"Tax Return/Sched E: N/A when evaluating income from the subject property being purchased",
   IF(AND($J$5="Subject",OR($J$6="1-4 Unit Investment",$J$6="2-4 Unit Primary", $J$6="1-Unit Primary w/ ADU"),$J$7="Refinance",$J$8="Yes"), "Tax Return/Sched E: N/A when evaluating income from a subject property newly placed in service",
   IF(AND($J$5="NonSubject",OR($J$6="1-4 Unit Investment",$J$6="2-4 Unit Primary", $J$6="1-Unit Primary w/ ADU"), $J$8="Yes"), "Tax Return/Sched E: N/A when evaluating income from a non-subj property newly placed in service",
   IF(AND($J$5="NonSubject",OR($J$6="1-4 Unit Investment",$J$6="2-4 Unit Primary", $J$6="1-Unit Primary w/ ADU"),$J$8="No"), "Borrower's complete federal income tax returns, including Schedule E for the most recent year",
   IF(AND($J$5="Subject",$J$6="1-Unit Primary w/ ADU",$J$7="Refinance"),"Borrower's complete federal income tax returns, including Schedule E for the most recent year",
   IF($J$6="Convert Prim. to Inv.","Tax Return/Sched E: N/A when evaluating income from a property being newly converted from a primary residence to an investment",
"")))))))))))</f>
        <v/>
      </c>
      <c r="D17" s="1189"/>
      <c r="E17" s="1189"/>
      <c r="F17" s="1189"/>
      <c r="G17" s="1189"/>
      <c r="H17" s="1189"/>
      <c r="I17" s="1189"/>
      <c r="J17" s="1190"/>
    </row>
    <row r="18" spans="2:15" ht="24.95" customHeight="1" x14ac:dyDescent="0.25">
      <c r="B18" s="573" t="s">
        <v>580</v>
      </c>
      <c r="C18" s="1186" t="str">
        <f>IF(OR($J$8="",$J$7="",$J$6="",$J$5=""),"",
IF(AND($J$5="Subject",$J$7="NA"), "",
IF(AND($J$5="NonSubject", $J$6="1-Unit Primary w/ ADU"), "",
IF(AND($J$5="Subject",$J$6="Convert Prim. to Inv.",$J$7="Purchase"), "",
   IF(AND($J$5="Subject", OR($J$6="1-4 Unit Investment", $J$6="Convert Prim. to Inv.")),"Form 72 or Form 1000, as applicable",
   IF(AND($J$5="NonSubject",OR($J$6="1-4 Unit Investment",$J$6="2-4 Unit Primary","1-Unit Primary w/ ADU"),$J$8="No"),"Non-subject property already in service: Form 72/1000 N/A - cannot be used to determine income",
   IF(AND($J$5="NonSubject",$J$6="1-4 Unit Investment",$J$8="Yes"),"EXCEPTION: For a property purchased on or up to 45 days prior to the note date &amp; property is not yet rented: Form 72 or 1000 may be used to document rental income",
   IF(AND($J$5="Subject",$J$6="2-4 Unit Primary"),"Form 72",
   IF(AND($J$5="NonSubject",$J$6="2-4 Unit Primary",$J$8="Yes"),"EXCEPTION: For a property purchased on or up to 45 days prior to the note date &amp; property is not yet rented: Form 72 may be used to document rental income",
   IF(AND($J$5="Subject",$J$6="1-Unit Primary w/ ADU", $J$7="Purchase"), "ADU Rental Analysis with at least 3 comparable rentals (one of which must be rented). See Section 5601.2 of guidelines for additional ADU requirements",
   IF(AND($J$5="Subject",$J$6="1-Unit Primary w/ ADU", $J$7="Refinance"), "IF using Lease: ADU Rental Analysis with at least 3 comparable rentals (one of which must be rented). See Section 5601.2 of guidelines for additional ADU requirements",
   IF(AND($J$5="NonSubject",$J$6="Convert Prim. to Inv."),"Non-subject primary being converted to an investment: Form 72/1000 N/A - cannot be used to determine income",
"NOT TESTED"))))))))))))</f>
        <v/>
      </c>
      <c r="D18" s="1187"/>
      <c r="E18" s="1187"/>
      <c r="F18" s="1187"/>
      <c r="G18" s="1187"/>
      <c r="H18" s="1187"/>
      <c r="I18" s="1187"/>
      <c r="J18" s="1188"/>
    </row>
    <row r="19" spans="2:15" ht="41.25" customHeight="1" x14ac:dyDescent="0.25">
      <c r="B19" s="1171" t="s">
        <v>582</v>
      </c>
      <c r="C19" s="1141" t="str">
        <f>IF(OR($J$8="",$J$7="",$J$6="",$J$5=""),"",
IF(AND($J$5="Subject",$J$7="NA"), "",
IF(AND($J$5="NonSubject", $J$6="1-Unit Primary w/ ADU"), "",
IF(AND($J$5="Subject",$J$6="Convert Prim. to Inv.",$J$7="Purchase"), "",
   IF(AND($J$5="Subject", $J$6="1-4 Unit Investment", $J$7="Refinance", $J$8="Yes"), "Lease:",
   IF(AND($J$5="Subject", OR($J$6="1-4 Unit Investment",$J$6="2-4 Unit Primary",$J$6="1-Unit Primary w/ ADU"),$J$7="Refinance", $J$8="No"), "A Lease may be used ONLY IF either of the following applies: 1) The most recent tax return filed with the IRS doesn't include the property on Sched E (e.g. tax return for the year property was purchased/converted is on extension) -- OR --",
   IF(AND($J$5="Subject", $J$7="Purchase"), "The existing Lease, when available:",
   IF(AND($J$5="NonSubject", OR($J$6="1-4 Unit Investment",$J$6="2-4 Unit Primary"),$J$8="Yes"), "Lease: (if not utilizing exception for properties purchased on or up to 45 days prior to the note date when no lease is available)",
   IF(AND($J$5="NonSubject", OR($J$6="1-4 Unit Investment",$J$6="2-4 Unit Primary"),$J$8="No"), "A Lease may be used ONLY IF either of the following applies: 1) The most recent tax return filed with the IRS doesn't include the property on Sched E (e.g. tax return for the year property was purchased/converted is on extension) -- OR --",
   IF(AND($J$5="Subject", $J$6="2-4 Unit Primary", $J$7="Refinance", $J$8="Yes"), "Lease(s):",
   IF(AND($J$5="Subject",$J$6="1-Unit Primary w/ ADU", $J$7="Refinance",$J$8="yes"), "Lease:",
   IF($J$6="Convert Prim. to Inv.", "Lease:",
    "NOT TESTED"))))))))))))</f>
        <v/>
      </c>
      <c r="D19" s="1142"/>
      <c r="E19" s="1142"/>
      <c r="F19" s="1142"/>
      <c r="G19" s="1142"/>
      <c r="H19" s="1142"/>
      <c r="I19" s="1142"/>
      <c r="J19" s="1143"/>
    </row>
    <row r="20" spans="2:15" ht="34.5" customHeight="1" x14ac:dyDescent="0.25">
      <c r="B20" s="1182"/>
      <c r="C20" s="1150" t="str">
        <f>IF(OR($J$8="",$J$7="",$J$6="",$J$5=""),"",
IF(AND($J$5="Subject",$J$7="NA"), "",
IF(AND($J$5="NonSubject", $J$6="1-Unit Primary w/ ADU"), "",
IF(AND($J$5="Subject",$J$6="Convert Prim. to Inv."), "",
   IF(AND($J$5="Subject",$J$7="Refinance",$J$8="No"),"2) The property was out of service for a period of time during the prior year and the file contains documentation of significant repairs or renovation (as supported by reduced number of days in use and repair/reno expenses on sched E)",
   IF(AND($J$5="NonSubject",OR($J$6="1-4 Unit Investment",$J$6="2-4 unit Primary"),$J$8="No"),"2) The property was out of service for a period of time during the prior year and the file contains documentation of significant repairs or renovation (as supported by reduced number of days in use and repair/reno expenses on sched E)",
""))))))</f>
        <v/>
      </c>
      <c r="D20" s="1151"/>
      <c r="E20" s="1151"/>
      <c r="F20" s="1151"/>
      <c r="G20" s="1151"/>
      <c r="H20" s="1151"/>
      <c r="I20" s="1151"/>
      <c r="J20" s="1152"/>
    </row>
    <row r="21" spans="2:15" ht="24.75" customHeight="1" x14ac:dyDescent="0.25">
      <c r="B21" s="1182"/>
      <c r="C21" s="1153" t="str">
        <f>IF(OR($J$8="",$J$7="",$J$6="",$J$5=""),"",
IF(AND($J$5="Subject",$J$7="NA"), "",
IF(AND($J$5="NonSubject", $J$6="1-Unit Primary w/ ADU"), "",
IF(AND($J$5="Subject",$J$6="Convert Prim. to Inv.",$J$7="Purchase"), "",
"Lease must be current and fully executed"))))</f>
        <v/>
      </c>
      <c r="D21" s="1139"/>
      <c r="E21" s="1139"/>
      <c r="F21" s="1139"/>
      <c r="G21" s="1139"/>
      <c r="H21" s="1139"/>
      <c r="I21" s="1139"/>
      <c r="J21" s="1140"/>
      <c r="L21" s="1197"/>
      <c r="M21" s="1197"/>
      <c r="N21" s="1197"/>
      <c r="O21" s="1197"/>
    </row>
    <row r="22" spans="2:15" ht="24.75" customHeight="1" x14ac:dyDescent="0.25">
      <c r="B22" s="1182"/>
      <c r="C22" s="1153" t="str">
        <f>IF(OR($J$8="",$J$7="",$J$6="",$J$5=""),"",
   IF(AND($J$5="Subject",$J$7="NA"), "",
IF(AND($J$5="NonSubject", $J$6="1-Unit Primary w/ ADU"), "",
IF(AND($J$5="Subject",$J$6="Convert Prim. to Inv.",$J$7="Purchase"), "",
   IF(AND($J$5="Subject", OR($J$6="1-4 Unit Investment", $J$6="2-4 Unit Primary"),$J$7="Purchase"),"The existing Lease must show the property seller's name as landlord",
   IF(AND($J$5="Subject", $J$6="1-Unit w/ ADU", $J$7="Purchase"), "Newly executed leases: the first rental payment due date must be no later than the first payment due date of the subject Mortgage",
"Newly executed leases: the first rental payment due date must be no later than the first payment due date of the subject Mortgage"))))))</f>
        <v/>
      </c>
      <c r="D22" s="1139"/>
      <c r="E22" s="1139"/>
      <c r="F22" s="1139"/>
      <c r="G22" s="1139"/>
      <c r="H22" s="1139"/>
      <c r="I22" s="1139"/>
      <c r="J22" s="1140"/>
      <c r="L22" s="1197"/>
      <c r="M22" s="1197"/>
      <c r="N22" s="1197"/>
      <c r="O22" s="1197"/>
    </row>
    <row r="23" spans="2:15" ht="24.75" customHeight="1" x14ac:dyDescent="0.25">
      <c r="B23" s="1182"/>
      <c r="C23" s="1138" t="str">
        <f>IF(OR($J$8="",$J$7="",$J$6="",$J$5=""),"",
IF(AND($J$5="Subject",$J$7="NA"), "",
IF(AND($J$5="Subject",$J$6="Convert Prim. to Inv.",$J$7="Purchase"), "",
IF($J$6="1-Unit Primary w/ ADU", "Info on this line does not apply to current selection, please continue to next step",
IF(AND($J$5="Subject", $J$7="Purchase"),"Info on this line does not apply to current selection, please continue to next step",
"Income on the Lease must be supported by EITHER:")))))</f>
        <v/>
      </c>
      <c r="D23" s="1139"/>
      <c r="E23" s="1139"/>
      <c r="F23" s="1139"/>
      <c r="G23" s="1139"/>
      <c r="H23" s="1139"/>
      <c r="I23" s="1139"/>
      <c r="J23" s="1140"/>
      <c r="L23" s="1197"/>
      <c r="M23" s="1197"/>
      <c r="N23" s="1197"/>
      <c r="O23" s="1197"/>
    </row>
    <row r="24" spans="2:15" ht="24.75" customHeight="1" x14ac:dyDescent="0.25">
      <c r="B24" s="1182"/>
      <c r="C24" s="1183" t="str">
        <f>IF(OR($J$8="",$J$7="",$J$6="",$J$5=""),"",
IF(AND($J$5="Subject",$J$7="NA"),"",
IF($J$6="1-Unit Primary w/ ADU", "",
IF(AND($J$5="Subject", $J$7="Purchase"),"",
IF(AND($J$5="NonSubject",$J$6="1-4 unit Investment",$J$8="No"),"Form 72 or Form 1000 (unlikely to be obtained in this scenario)",
IF(AND($J$5="NonSubject",$J$6="1-4 Unit Investment",$J$8="Yes"),"Form 72 or Form 1000 (unlikely to be obtained in this scenario)",
IF(AND($J$5="Subject",$J$6="2-4 Unit Primary",$J$7="Refinance"),"Form 72",
IF(AND($J$5="NonSubject",$J$6="2-4 Unit Primary",$J$8="Yes"),"Form 72 (unlikely to be obtained in this scenario)",
IF(AND($J$5="NonSubject",$J$6="2-4 unit Primary",$J$8="No"),"Form 72 (unlikely to be obtained in this scenario)",
"Form 72 or Form 1000, as applicable")))))))))</f>
        <v/>
      </c>
      <c r="D24" s="1184"/>
      <c r="E24" s="1184"/>
      <c r="F24" s="1184"/>
      <c r="G24" s="1184"/>
      <c r="H24" s="1184"/>
      <c r="I24" s="1184"/>
      <c r="J24" s="1185"/>
      <c r="L24" s="1197"/>
      <c r="M24" s="1197"/>
      <c r="N24" s="1197"/>
      <c r="O24" s="1197"/>
    </row>
    <row r="25" spans="2:15" ht="39" customHeight="1" x14ac:dyDescent="0.25">
      <c r="B25" s="1172"/>
      <c r="C25" s="1147" t="str">
        <f>IF(OR($J$8="",$J$7="",$J$6="",$J$5=""),"",
IF(AND($J$5="Subject",$J$7="NA"), "",
IF($J$6="1-Unit Primary w/ ADU", "",
IF(AND($J$5="Subject", $J$7="Purchase"),"",
"Documentation verifying receipt of at least 2 months of rent payments (sec. deposit + 1st month OK) - See guidelines for additional info"))))</f>
        <v/>
      </c>
      <c r="D25" s="1148"/>
      <c r="E25" s="1148"/>
      <c r="F25" s="1148"/>
      <c r="G25" s="1148"/>
      <c r="H25" s="1148"/>
      <c r="I25" s="1148"/>
      <c r="J25" s="1149"/>
    </row>
    <row r="26" spans="2:15" ht="20.100000000000001" customHeight="1" x14ac:dyDescent="0.25">
      <c r="B26" s="1156" t="s">
        <v>584</v>
      </c>
      <c r="C26" s="1150" t="str">
        <f>IF(OR($J$8="",$J$7="",$J$6="",$J$5=""),"",
IF(AND($J$5="Subject",$J$7="NA"), "",
IF(AND($J$5="Subject",$J$6="Convert Prim. to Inv.",$J$7="Purchase"), "",
IF($J$6="1-Unit Primary w/ ADU", "'Comparable Rent Data Analysis' section does not apply to this scenario",
   "The Seller's analysis of the rental information must include, at a minimum, the following factors:"))))</f>
        <v/>
      </c>
      <c r="D26" s="1151"/>
      <c r="E26" s="1151"/>
      <c r="F26" s="1151"/>
      <c r="G26" s="1151"/>
      <c r="H26" s="1151"/>
      <c r="I26" s="1151"/>
      <c r="J26" s="1152"/>
    </row>
    <row r="27" spans="2:15" ht="20.100000000000001" customHeight="1" x14ac:dyDescent="0.25">
      <c r="B27" s="1157"/>
      <c r="C27" s="1153" t="str">
        <f>IF(OR($J$8="",$J$7="",$J$6="",$J$5=""),"",
IF(AND($J$5="Subject",$J$7="NA"), "",
IF($J$6="1-Unit Primary w/ ADU", "",
IF(AND($J$5="Subject",$J$6="Convert Prim. to Inv.",$J$7="Purchase"), "",
   "- Rental market viability and income producing potential for subject property"))))</f>
        <v/>
      </c>
      <c r="D27" s="1154"/>
      <c r="E27" s="1154"/>
      <c r="F27" s="1154"/>
      <c r="G27" s="1154"/>
      <c r="H27" s="1154"/>
      <c r="I27" s="1154"/>
      <c r="J27" s="1155"/>
    </row>
    <row r="28" spans="2:15" ht="20.100000000000001" customHeight="1" x14ac:dyDescent="0.25">
      <c r="B28" s="1157"/>
      <c r="C28" s="1153" t="str">
        <f>IF(OR($J$8="",$J$7="",$J$6="",$J$5=""),"",
IF(AND($J$5="Subject",$J$7="NA"), "",
IF($J$6="1-Unit Primary w/ ADU", "",
IF(AND($J$5="Subject",$J$6="Convert Prim. to Inv.",$J$7="Purchase"), "",
   "- When using the lease, whether the current market rents reasonably support the gross monthly lease income"))))</f>
        <v/>
      </c>
      <c r="D28" s="1154"/>
      <c r="E28" s="1154"/>
      <c r="F28" s="1154"/>
      <c r="G28" s="1154"/>
      <c r="H28" s="1154"/>
      <c r="I28" s="1154"/>
      <c r="J28" s="1155"/>
    </row>
    <row r="29" spans="2:15" ht="20.100000000000001" customHeight="1" x14ac:dyDescent="0.25">
      <c r="B29" s="1157"/>
      <c r="C29" s="1150" t="str">
        <f>IF(OR($J$8="",$J$7="",$J$6="",$J$5=""),"",
IF(AND($J$5="Subject",$J$7="NA"), "",
IF($J$6="1-Unit Primary w/ ADU", "",
IF(AND($J$5="Subject",$J$6="Convert Prim. to Inv.",$J$7="Purchase"), "",
   "If the current market rents do not reasonably support the gross monthly lease income, the Seller must:"))))</f>
        <v/>
      </c>
      <c r="D29" s="1151"/>
      <c r="E29" s="1151"/>
      <c r="F29" s="1151"/>
      <c r="G29" s="1151"/>
      <c r="H29" s="1151"/>
      <c r="I29" s="1151"/>
      <c r="J29" s="1152"/>
    </row>
    <row r="30" spans="2:15" ht="20.100000000000001" customHeight="1" x14ac:dyDescent="0.25">
      <c r="B30" s="1157"/>
      <c r="C30" s="1153" t="str">
        <f>IF(OR($J$8="",$J$7="",$J$6="",$J$5=""),"",
IF(AND($J$5="Subject",$J$7="NA"), "",
IF($J$6="1-Unit Primary w/ ADU", "",
IF(AND($J$5="Subject",$J$6="Convert Prim. to Inv.",$J$7="Purchase"), "",
   "- Determine if additional documentation is necessary to support income stability -- AND -- "))))</f>
        <v/>
      </c>
      <c r="D30" s="1154"/>
      <c r="E30" s="1154"/>
      <c r="F30" s="1154"/>
      <c r="G30" s="1154"/>
      <c r="H30" s="1154"/>
      <c r="I30" s="1154"/>
      <c r="J30" s="1155"/>
    </row>
    <row r="31" spans="2:15" ht="20.100000000000001" customHeight="1" x14ac:dyDescent="0.25">
      <c r="B31" s="1158"/>
      <c r="C31" s="1159" t="str">
        <f>IF(OR($J$8="",$J$7="",$J$6="",$J$5=""),"",
IF(AND($J$5="Subject",$J$7="NA"), "",
IF($J$6="1-Unit Primary w/ ADU", "",
IF(AND($J$5="Subject",$J$6="Convert Prim. to Inv.",$J$7="Purchase"), "",
  "- Provide a written analysis explaining discrepancy and justifying the determination that the rental income used to qualify is stable and reasonably expected to continue"))))</f>
        <v/>
      </c>
      <c r="D31" s="1160"/>
      <c r="E31" s="1160"/>
      <c r="F31" s="1160"/>
      <c r="G31" s="1160"/>
      <c r="H31" s="1160"/>
      <c r="I31" s="1160"/>
      <c r="J31" s="1161"/>
    </row>
    <row r="32" spans="2:15" ht="20.100000000000001" customHeight="1" x14ac:dyDescent="0.25">
      <c r="J32" s="520"/>
    </row>
    <row r="33" spans="2:10" ht="28.5" customHeight="1" x14ac:dyDescent="0.25">
      <c r="B33" s="1144" t="s">
        <v>578</v>
      </c>
      <c r="C33" s="1145"/>
      <c r="D33" s="1145"/>
      <c r="E33" s="1145"/>
      <c r="F33" s="1145"/>
      <c r="G33" s="1145"/>
      <c r="H33" s="1145"/>
      <c r="I33" s="1145"/>
      <c r="J33" s="1146"/>
    </row>
    <row r="34" spans="2:10" ht="20.100000000000001" customHeight="1" x14ac:dyDescent="0.25">
      <c r="B34" s="1134" t="s">
        <v>591</v>
      </c>
      <c r="C34" s="1135"/>
      <c r="D34" s="1135"/>
      <c r="E34" s="1135"/>
      <c r="F34" s="1135"/>
      <c r="G34" s="1136" t="str">
        <f>_xlfn.CONCAT($J$5, " ", $J$6, " ", $J$7, " ", $L$14)</f>
        <v xml:space="preserve">   </v>
      </c>
      <c r="H34" s="1136"/>
      <c r="I34" s="1136"/>
      <c r="J34" s="1137"/>
    </row>
    <row r="35" spans="2:10" ht="24.95" customHeight="1" x14ac:dyDescent="0.25">
      <c r="B35" s="1156" t="s">
        <v>579</v>
      </c>
      <c r="C35" s="1162" t="str">
        <f>IF(OR($J$8="",$J$7="",$J$6="",$J$5=""),"",
IF(AND($J$5="Subject",$J$7="NA"), "",
IF(AND($J$5="NonSubject", $J$6="1-Unit Primary w/ ADU"), "",
IF(AND($J$5="Subject",$J$6="Convert Prim. to Inv.",$J$7="Purchase"), "",
   IF(AND($J$7="Refinance", OR($J$6="1-4 Unit Investment",$J$6="2-4 Unit Primary"),$J$8="No"), "IF qualified to use Lease, use 75% of Lease. Otherwise:",
   IF(AND($J$5="NonSubject",OR($J$6="1-4 Unit Investment",$J$6="2-4 Unit Primary"), $J$8="No"), "IF qualified to use Lease, use 75% of Lease. Otherwise:",
   IF(AND($J$6="1-Unit Primary w/ ADU", $J$7="Refinance", $J$8="No"), "IF qualified to use Lease, use 75% of Lease. Otherwise:",
"Use 75% of:")))))))</f>
        <v/>
      </c>
      <c r="D35" s="1162"/>
      <c r="E35" s="1162"/>
      <c r="F35" s="1162"/>
      <c r="G35" s="1162"/>
      <c r="H35" s="1162"/>
      <c r="I35" s="1162"/>
      <c r="J35" s="1163"/>
    </row>
    <row r="36" spans="2:10" ht="24.95" customHeight="1" x14ac:dyDescent="0.25">
      <c r="B36" s="1157"/>
      <c r="C36" s="1139" t="str">
        <f>IF(OR($J$8="",$J$7="",$J$6="",$J$5=""),"",
IF(AND($J$5="Subject",$J$7="NA"), "",
IF(AND($J$5="NonSubject", $J$6="1-Unit Primary w/ ADU"), "",
IF(AND($J$5="Subject",$J$6="Convert Prim. to Inv.",$J$7="Purchase"), "",
   IF(AND($J$5="Subject",$J$7="Purchase"),"- Gross monthly rent from the lease (when the lease is available) -- OR --",
   IF(AND($J$5="Subject",OR($J$6="1-4 Unit Investment",$J$6="2-4 Unit Primary", $J$6="1-Unit Primary w/ ADU"),$J$7="Refinance",$J$8="Yes"),"- Gross monthly rent from the lease",
   IF(AND($J$5="Subject",OR($J$6="1-4 Unit Investment",$J$6="2-4 Unit Primary"),$J$7="Refinance",$J$8="No"),"Calculate total net rental income from Sched E by deducting expenses from rents received (see guidelines for more details re: calculations and determining time in service)",
   IF(AND($J$5="NonSubject",OR($J$6="1-4 Unit Investment",$J$6="2-4 unit Primary"), $J$8="no"),"Calculate total net rental income from Sched E by deducting expenses from rents received (see guidelines for more details re: calculations and determining time in service)",
   IF(AND($J$5="NonSubject",$J$6="1-4 Unit Investment",$J$8="Yes"),"- Gross monthly rent from the lease",
   IF(AND($J$5="NonSubject",$J$6="2-4 Unit Primary",$J$8="Yes"), "- Gross monthly rent from the lease",
   IF(AND($J$5="Subject",$J$6="1-Unit Primary w/ ADU", $J$7="Refinance"),"- Calculate rental using the schedule E using form 92 or a similar alternative form",
   IF($J$6="Convert Prim. to Inv.", "- Gross monthly rent from the lease",
"NOT TESTED"))))))))))))</f>
        <v/>
      </c>
      <c r="D36" s="1139"/>
      <c r="E36" s="1139"/>
      <c r="F36" s="1139"/>
      <c r="G36" s="1139"/>
      <c r="H36" s="1139"/>
      <c r="I36" s="1139"/>
      <c r="J36" s="1140"/>
    </row>
    <row r="37" spans="2:10" ht="24.95" customHeight="1" x14ac:dyDescent="0.25">
      <c r="B37" s="1158"/>
      <c r="C37" s="1139" t="str">
        <f>IF(OR($J$8="",$J$7="",$J$6="",$J$5=""),"",
IF(AND($J$5="Subject",$J$7="NA"), "",
IF(AND($J$5="NonSubject", $J$6="1-Unit Primary w/ ADU"), "",
IF(AND($J$5="Subject",$J$6="1-4 Unit Investment",$J$7="Purchase"),"- Gross monthly market rent from form 72 or form 1000, as applicable, when the lease is not available",
IF(AND($J$5="Subject",$J$6="1-4 Unit Investment",$J$7="Refinance"),"",
IF(AND($J$5="NonSubject",$J$6="1-4 Unit Investment",$J$8="Yes"),"- EXCEPTION: For a property purchased on or up to 45 days prior to the note date &amp; property is not yet rented: Form 72 or 1000",
IF(AND($J$5="NonSubject",$J$8="No"),"",
IF(AND($J$5="Subject",$J$6="2-4 Unit Primary",$J$7="Purchase"),"- Gross monthly market rent from form 72, when the lease is not available",
IF(AND($J$5="Subject",$J$6="2-4 Unit Primary",$J$7="Refinance",$J$8="Yes"),"",
IF(AND($J$5="Subject",$J$6="2-4 Unit Primary",$J$7="Refinance",$J$8="No"),"",
IF(AND($J$5="NonSubject",$J$6="2-4 Unit Primary",$J$8="Yes"),"- EXCEPTION: For a property purchased on or up to 45 days prior to the note date &amp; property is not yet rented: Form 72",
IF(AND($J$5="Subject",$J$6="1-Unit Primary w/ ADU",$J$7="Purchase"),"- Gross monthly market rent from the ADU rental analysis, when the lease is not available",
IF(AND($J$5="Subject",$J$6="1-Unit Primary w/ ADU",$J$7="Refinance"),"",
"")))))))))))))</f>
        <v/>
      </c>
      <c r="D37" s="1139"/>
      <c r="E37" s="1139"/>
      <c r="F37" s="1139"/>
      <c r="G37" s="1139"/>
      <c r="H37" s="1139"/>
      <c r="I37" s="1139"/>
      <c r="J37" s="1140"/>
    </row>
    <row r="38" spans="2:10" ht="36" customHeight="1" x14ac:dyDescent="0.25">
      <c r="B38" s="1156" t="s">
        <v>570</v>
      </c>
      <c r="C38" s="1142" t="str">
        <f>IF(OR($J$8="",$J$7="",$J$6="",$J$5=""),"",
IF(AND($J$5="Subject",$J$7="NA"), "",
IF(AND($J$5="NonSubject", $J$6="1-Unit Primary w/ ADU"), "",
IF(AND($J$5="Subject",$J$6="Convert Prim. to Inv.",$J$7="Purchase"), "",
   IF(AND($J$5="Subject", $J$6="1-4 Unit Investment", $J$7="Purchase"), "Each borrower must currently own a Primary Residence or have a current rental housing payment documented in accordance with guidelines",
   IF(AND($J$5="Subject", $J$6="1-4 Unit Investment", $J$7="Refinance"), "Requirement for owning a Primary Res or having current rental housing payment does not apply to this scenario",
   IF(AND($J$5="NonSubject", $J$6="1-4 Unit Investment", $J$8="Yes"), "When property purchased on or up to 45 days prior to the note date &amp; not yet rented: Each borrower must currently own a Primary Residence or have a current rental housing payment documented in accordance with guidelines",
   IF(AND($J$5="NonSubject", $J$6="1-4 Unit Investment", $J$8="No"), "Requirement for owning a Primary Res or having current rental housing payment does not apply to this scenario",
   IF($J$6="2-4 Unit Primary", "Requirement for owning a Primary Res or having current rental housing payment does not apply to this scenario",
   IF(AND($J$6="1-Unit Primary w/ ADU",$J$7="Purchase"), "At least one borrower must participate in a landlord education program prior to the Note Date",
   IF(AND($J$6="1-Unit Primary w/ ADU",$J$7="Refinance"), "Landlord education not required on an ADU refinance",
   IF($J$6="Convert Prim. to Inv.", "Requirement for owning a Primary Res or having current rental housing payment does not apply to this scenario (by definition, borrower currently has a primary residence to convert)",
"NOT TESTED"))))))))))))</f>
        <v/>
      </c>
      <c r="D38" s="1142"/>
      <c r="E38" s="1142"/>
      <c r="F38" s="1142"/>
      <c r="G38" s="1142"/>
      <c r="H38" s="1142"/>
      <c r="I38" s="1142"/>
      <c r="J38" s="1143"/>
    </row>
    <row r="39" spans="2:10" ht="44.25" customHeight="1" x14ac:dyDescent="0.25">
      <c r="B39" s="1158"/>
      <c r="C39" s="1164" t="str">
        <f>IF(OR($J$8="",$J$7="",$J$6="",$J$5=""),"",
IF(AND($J$5="Subject",$J$7="NA"), "",
IF(AND($J$5="NonSubject", $J$6="1-Unit Primary w/ ADU"), "",
IF(AND($J$5="Subject",$J$6="Convert Prim. to Inv.",$J$7="Purchase"), "",
   IF(AND($J$5="Subject",$J$6="1-4 Unit Investment",$J$7="Purchase"),"EXCEPTION: For borrowers currently residing in the same property, at least one borrower must own a Primary Residence or have a current rental housing payment to use rental income to qualify",
   IF(AND($J$5="Subject",$J$6="1-4 Unit Investment",$J$7="Refinance"),"EXCEPTION: N/A",
   IF(AND($J$5="NonSubject",$J$6="1-4 Unit Investment",$J$8="Yes"),"EXCEPTION: For borrowers currently residing in the same property, at least one borrower must own a Primary Residence or have a current rental housing payment to use rental income to qualify",
   IF(AND($J$5="NonSubject",$J$6="1-4 Unit Investment",$J$8="No"),"EXCEPTION: N/A",
   IF($J$6="2-4 Unit Primary","EXCEPTION: N/A",
   IF(AND($J$5="Subject",$J$6="1-Unit Primary w/ ADU",$J$7="Purchase"),"EXCEPTION: Landlord education isn't required if at least one borrower has at least one year investment property/ADU rental management experience",
   IF(AND($J$5="Subject",$J$6="1-Unit Primary w/ ADU",$J$7="Refinance"), "Exception N/A",
   IF($J$6="Convert Prim. to Inv.","Exception N/A",
"NOT TESTED"))))))))))))</f>
        <v/>
      </c>
      <c r="D39" s="1164"/>
      <c r="E39" s="1164"/>
      <c r="F39" s="1164"/>
      <c r="G39" s="1164"/>
      <c r="H39" s="1164"/>
      <c r="I39" s="1164"/>
      <c r="J39" s="1165"/>
    </row>
    <row r="40" spans="2:10" ht="36" customHeight="1" x14ac:dyDescent="0.25">
      <c r="B40" s="1171" t="s">
        <v>580</v>
      </c>
      <c r="C40" s="1141" t="str">
        <f>IF(OR($J$8="",$J$7="",$J$6="",$J$5=""),"",
IF(AND($J$5="Subject",$J$7="NA"), "",
IF(AND($J$5="NonSubject", $J$6="1-Unit Primary w/ ADU"), "",
IF(AND($J$5="Subject",$J$6="Convert Prim. to Inv.",$J$7="Purchase"), "",
   IF(AND($J$5="Subject", $J$6="1-4 Unit Investment", $J$7="Purchase"), "The full amount of the net rental income can be used ONLY when documentation in the file demonstrates that at least 1 borrower has a minimum of 1 year of investment property management experience",
   IF(AND($J$5="Subject", $J$6="1-4 Unit Investment", $J$7="Refinance"), "Prior experience managing investment properties not required in this scenario",
   IF(AND($J$5="NonSubject", $J$6="1-4 Unit Investment", $J$8="Yes"), "The full amount of the net rental income can be used ONLY when documentation in the file demonstrates that at least 1 borrower has a minimum of 1 year of investment property management experience",
   IF(AND($J$5="NonSubject", $J$6="1-4 Unit Investment", $J$8="No"), "Prior experience managing investment properties not required in this scenario",
   IF($J$6="2-4 Unit Primary", "Prior experience managing investment properties not required in this scenario",
   IF($J$6="1-Unit Primary w/ ADU", "Investor Feature Identifier value of J66 must be delivered via ULDD for any loan using ADU rental income to qualify",
   IF($J$6="Convert Prim. to Inv.", "Full amount for rental income can only be used if at least one borrower has a minimum of one year investment property management experience",
"NOT TESTED")))))))))))</f>
        <v/>
      </c>
      <c r="D40" s="1142"/>
      <c r="E40" s="1142"/>
      <c r="F40" s="1142"/>
      <c r="G40" s="1142"/>
      <c r="H40" s="1142"/>
      <c r="I40" s="1142"/>
      <c r="J40" s="1143"/>
    </row>
    <row r="41" spans="2:10" ht="42.95" customHeight="1" x14ac:dyDescent="0.25">
      <c r="B41" s="1172"/>
      <c r="C41" s="1159" t="str">
        <f>IF(OR($J$8="",$J$7="",$J$6="",$J$5=""),"",
IF(AND($J$5="Subject",$J$7="NA"), "",
IF(AND($J$5="NonSubject", $J$6="1-Unit Primary w/ ADU"), "",
IF(AND($J$5="Subject",$J$6="Convert Prim. to Inv.",$J$7="Purchase"), "",
   IF(AND($J$5="Subject", $J$6="1-4 Unit Investment", $J$7="Purchase"), "- If neither borrower has at least 1 yr of experience, net rental income is limited to the amount that offsets the total PITIA (inc. 2nd lien payments) on the subject investment property",
   IF(AND($J$5="Subject", $J$6="1-4 Unit Investment", $J$7="Refinance"), "N/A",
   IF(AND($J$5="NonSubject", $J$6="1-4 Unit Investment", $J$8="Yes"), "- If neither borrower has at least 1 yr of experience, net rental income is limited to the amount that offsets the total PITIA (inc. 2nd lien payments) on the subject investment property",
   IF(AND($J$5="NonSubject", $J$6="1-4 Unit Investment", $J$8="No"), "N/A",
   IF(OR($J$6="2-4 Unit Primary", $J$6="1-Unit Primary w/ ADU"), "N/A",
   IF($J$6="Convert Prim. to Inv.","If no borrower has at least one year of investment property management experience, net rental income is limited to the amount that offsets the PITI/MI/leaseholds/2nd lien payments on converted property/HOA dues (excluding unit utility charges)",
"NOT TESTED"))))))))))</f>
        <v/>
      </c>
      <c r="D41" s="1160"/>
      <c r="E41" s="1160"/>
      <c r="F41" s="1160"/>
      <c r="G41" s="1160"/>
      <c r="H41" s="1160"/>
      <c r="I41" s="1160"/>
      <c r="J41" s="1161"/>
    </row>
    <row r="42" spans="2:10" ht="24.95" customHeight="1" x14ac:dyDescent="0.25">
      <c r="B42" s="1156" t="s">
        <v>582</v>
      </c>
      <c r="C42" s="1162" t="str">
        <f>IF(OR($J$8="",$J$7="",$J$6="",$J$5=""),"",
IF(AND($J$5="Subject",$J$7="NA"), "",
IF(AND($J$5="NonSubject", $J$6="1-Unit Primary w/ ADU"), "",
IF(AND($J$5="Subject",$J$6="Convert Prim. to Inv.",$J$7="Purchase"), "",
IF(AND($J$6="1-4 Unit Investment"),"Subtract the monthly payment amount from the net rental income (as described in Section 5401.2(b)(8))",
IF($J$6="Convert Prim. to Inv.","Subtract the monthly payment amount from the net rental income (as described in Section 5401.2(b)(8))",
IF(OR($J$6="2-4 Unit Primary", $J$6="1-Unit Primary w/ ADU"),"The monthly housing expense (as described in Section 5401.1) must be calculated without the use of rental income",
"NOT TESTED")))))))</f>
        <v/>
      </c>
      <c r="D42" s="1162"/>
      <c r="E42" s="1162"/>
      <c r="F42" s="1162"/>
      <c r="G42" s="1162"/>
      <c r="H42" s="1162"/>
      <c r="I42" s="1162"/>
      <c r="J42" s="1163"/>
    </row>
    <row r="43" spans="2:10" x14ac:dyDescent="0.25">
      <c r="B43" s="1157"/>
      <c r="C43" s="1164" t="str">
        <f>IF(OR($J$8="",$J$7="",$J$6="",$J$5=""),"",
IF(AND($J$5="Subject",$J$7="NA"), "",
IF(AND($J$5="NonSubject", $J$6="1-Unit Primary w/ ADU"), "",
IF(AND($J$5="Subject",$J$6="Convert Prim. to Inv.",$J$7="Purchase"), "",
IF(AND($J$5="Subject",$J$6="1-4 Unit Investment"),"- If the result is positive, add it to stable monthly income",
IF(AND($J$5="NonSubject",$J$6="1-4 Unit Investment"),"- If the result is positive (and for multiple non-subj. investment properties: if the combined result is positive), add it to stable monthly income",
IF(AND($J$5="Subject",OR($J$6="2-4 Unit Primary", $J$6="1-Unit Primary w/ ADU")),"The net rental income may be added to the stable monthly income",
IF(AND($J$5="NonSubject",$J$6="2-4 Unit Primary"),"The net rental income may be added to the stable monthly income",
IF($J$6="Convert Prim. to Inv.","- If the result is positive, add it to stable monthly income",
"NOT TESTED")))))))))</f>
        <v/>
      </c>
      <c r="D43" s="1164"/>
      <c r="E43" s="1164"/>
      <c r="F43" s="1164"/>
      <c r="G43" s="1164"/>
      <c r="H43" s="1164"/>
      <c r="I43" s="1164"/>
      <c r="J43" s="1165"/>
    </row>
    <row r="44" spans="2:10" ht="23.25" customHeight="1" x14ac:dyDescent="0.25">
      <c r="B44" s="1158"/>
      <c r="C44" s="1166" t="str">
        <f>IF(OR($J$8="",$J$7="",$J$6="",$J$5=""),"",
IF(AND($J$5="Subject",$J$7="NA"), "",
IF(AND($J$5="NonSubject", $J$6="1-Unit Primary w/ ADU"), "",
IF(AND($J$5="Subject",$J$6="Convert Prim. to Inv.",$J$7="Purchase"), "",
   IF(AND($J$5="Subject", $J$6="1-4 Unit Investment"), "- If the result is negative, add it to monthly liabilities",
   IF(AND($J$5="NonSubject", $J$6="1-4 Unit Investment"), "- If the result is negative (and for multiple non-subj. investment properties: if the combined result is negative), add it to monthly liabilities",
   IF(AND($J$5="Subject", $J$6="2-4 Unit Primary"), "",
   IF(AND($J$5="NonSubject", $J$6="2-4 Unit Primary"), "",
   IF(AND($J$5="Subject", $J$6="1-Unit Primary w/ ADU"), "The amount of rental income used for qualifying may not exceed 30% of the total stable monthly income used to qualify",
   IF($J$6="Convert Prim. to Inv.", "- If the result is negative, add it to monthly liabilities",
"NOT TESTED"))))))))))</f>
        <v/>
      </c>
      <c r="D44" s="1166"/>
      <c r="E44" s="1166"/>
      <c r="F44" s="1166"/>
      <c r="G44" s="1166"/>
      <c r="H44" s="1166"/>
      <c r="I44" s="1166"/>
      <c r="J44" s="1167"/>
    </row>
  </sheetData>
  <sheetProtection algorithmName="SHA-512" hashValue="AAbks3dDnR7byZp/ZdCFxxAgei/mX3Br9eKAi/lS95mcmNDZqyoQ3X0IA12LqWTQsDEVFoKCGb7bB+ath9/Ylg==" saltValue="tlni9eHl4uJXBseZ3sehtw==" spinCount="100000" sheet="1" objects="1" scenarios="1"/>
  <mergeCells count="50">
    <mergeCell ref="L4:R4"/>
    <mergeCell ref="L5:R5"/>
    <mergeCell ref="C16:J16"/>
    <mergeCell ref="B19:B25"/>
    <mergeCell ref="C24:J24"/>
    <mergeCell ref="C18:J18"/>
    <mergeCell ref="C17:J17"/>
    <mergeCell ref="C9:I9"/>
    <mergeCell ref="B15:F15"/>
    <mergeCell ref="G15:J15"/>
    <mergeCell ref="C8:I8"/>
    <mergeCell ref="B4:J4"/>
    <mergeCell ref="C5:I5"/>
    <mergeCell ref="C20:J20"/>
    <mergeCell ref="L7:O8"/>
    <mergeCell ref="L21:O24"/>
    <mergeCell ref="C38:J38"/>
    <mergeCell ref="C37:J37"/>
    <mergeCell ref="C36:J36"/>
    <mergeCell ref="B35:B37"/>
    <mergeCell ref="C40:J40"/>
    <mergeCell ref="B42:B44"/>
    <mergeCell ref="C42:J42"/>
    <mergeCell ref="C43:J43"/>
    <mergeCell ref="C44:J44"/>
    <mergeCell ref="C6:I6"/>
    <mergeCell ref="B14:J14"/>
    <mergeCell ref="C10:I10"/>
    <mergeCell ref="C7:I7"/>
    <mergeCell ref="B38:B39"/>
    <mergeCell ref="C39:J39"/>
    <mergeCell ref="C41:J41"/>
    <mergeCell ref="B40:B41"/>
    <mergeCell ref="C11:I11"/>
    <mergeCell ref="C21:J21"/>
    <mergeCell ref="C22:J22"/>
    <mergeCell ref="C35:J35"/>
    <mergeCell ref="B34:F34"/>
    <mergeCell ref="G34:J34"/>
    <mergeCell ref="C23:J23"/>
    <mergeCell ref="C19:J19"/>
    <mergeCell ref="B33:J33"/>
    <mergeCell ref="C25:J25"/>
    <mergeCell ref="C26:J26"/>
    <mergeCell ref="C27:J27"/>
    <mergeCell ref="C28:J28"/>
    <mergeCell ref="C29:J29"/>
    <mergeCell ref="B26:B31"/>
    <mergeCell ref="C30:J30"/>
    <mergeCell ref="C31:J31"/>
  </mergeCells>
  <conditionalFormatting sqref="C16:J26 C27:C31">
    <cfRule type="containsText" dxfId="7" priority="8" operator="containsText" text="test">
      <formula>NOT(ISERROR(SEARCH("test",C16)))</formula>
    </cfRule>
    <cfRule type="containsText" dxfId="6" priority="10" operator="containsText" text="Blank">
      <formula>NOT(ISERROR(SEARCH("Blank",C16)))</formula>
    </cfRule>
    <cfRule type="containsText" dxfId="5" priority="11" operator="containsText" text="false">
      <formula>NOT(ISERROR(SEARCH("false",C16)))</formula>
    </cfRule>
  </conditionalFormatting>
  <conditionalFormatting sqref="C35:J44">
    <cfRule type="containsText" dxfId="4" priority="7" operator="containsText" text="false">
      <formula>NOT(ISERROR(SEARCH("false",C35)))</formula>
    </cfRule>
  </conditionalFormatting>
  <conditionalFormatting sqref="C44:J44">
    <cfRule type="containsText" dxfId="3" priority="2" operator="containsText" text="30%">
      <formula>NOT(ISERROR(SEARCH("30%",C44)))</formula>
    </cfRule>
  </conditionalFormatting>
  <conditionalFormatting sqref="J5:J6">
    <cfRule type="expression" dxfId="2" priority="3">
      <formula>$S$7="ADU"</formula>
    </cfRule>
  </conditionalFormatting>
  <conditionalFormatting sqref="J5:J7">
    <cfRule type="expression" dxfId="1" priority="1">
      <formula>$S$7="ConvertPurch"</formula>
    </cfRule>
  </conditionalFormatting>
  <conditionalFormatting sqref="J7">
    <cfRule type="expression" dxfId="0" priority="6">
      <formula>$S$7="STOP"</formula>
    </cfRule>
  </conditionalFormatting>
  <dataValidations count="2">
    <dataValidation type="list" allowBlank="1" showInputMessage="1" showErrorMessage="1" sqref="J7" xr:uid="{6D7DABED-62ED-447D-8876-B635AA62B60F}">
      <formula1>INDIRECT($J$5)</formula1>
    </dataValidation>
    <dataValidation type="list" allowBlank="1" showInputMessage="1" showErrorMessage="1" sqref="J8" xr:uid="{05865ED1-C7B8-4566-8544-251BE421EFFF}">
      <formula1>INDIRECT($J$7)</formula1>
    </dataValidation>
  </dataValidations>
  <hyperlinks>
    <hyperlink ref="L5" r:id="rId1" xr:uid="{537EB734-B0C6-49A3-89DA-AE3446C1926A}"/>
  </hyperlinks>
  <pageMargins left="0.7" right="0.7" top="0.75" bottom="0.75" header="0.3" footer="0.3"/>
  <pageSetup scale="53" orientation="portrait" horizontalDpi="200" verticalDpi="200" r:id="rId2"/>
  <colBreaks count="1" manualBreakCount="1">
    <brk id="11"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55C30D72-FD16-414B-A982-3F7B5B4D8D3B}">
          <x14:formula1>
            <xm:f>'Hidden Data'!$L$2:$L$3</xm:f>
          </x14:formula1>
          <xm:sqref>J5</xm:sqref>
        </x14:dataValidation>
        <x14:dataValidation type="list" allowBlank="1" showInputMessage="1" showErrorMessage="1" xr:uid="{555B7304-8DC3-4369-90B2-C837D7BD7100}">
          <x14:formula1>
            <xm:f>'Hidden Data'!$M$2:$M$5</xm:f>
          </x14:formula1>
          <xm:sqref>J6</xm:sqref>
        </x14:dataValidation>
        <x14:dataValidation type="list" allowBlank="1" showInputMessage="1" showErrorMessage="1" xr:uid="{5454CB52-F951-44C5-A43F-F45CA73E0B15}">
          <x14:formula1>
            <xm:f>'Hidden Data'!$B$2:$B$3</xm:f>
          </x14:formula1>
          <xm:sqref>J9:J11</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1">
    <tabColor theme="4" tint="0.39997558519241921"/>
  </sheetPr>
  <dimension ref="B1:AA209"/>
  <sheetViews>
    <sheetView showGridLines="0" showRowColHeaders="0" showWhiteSpace="0" zoomScaleNormal="100" workbookViewId="0">
      <selection activeCell="K27" sqref="K27:L27"/>
    </sheetView>
  </sheetViews>
  <sheetFormatPr defaultRowHeight="12.75" x14ac:dyDescent="0.25"/>
  <cols>
    <col min="1" max="1" width="2.28515625" style="33" customWidth="1"/>
    <col min="2" max="2" width="9.140625" style="33" customWidth="1"/>
    <col min="3" max="4" width="9.140625" style="33"/>
    <col min="5" max="5" width="9.140625" style="33" customWidth="1"/>
    <col min="6" max="6" width="9.140625" style="33"/>
    <col min="7" max="7" width="9.140625" style="33" customWidth="1"/>
    <col min="8" max="8" width="8.42578125" style="33" customWidth="1"/>
    <col min="9" max="9" width="9.7109375" style="33" customWidth="1"/>
    <col min="10" max="10" width="10.85546875" style="33" customWidth="1"/>
    <col min="11" max="11" width="10.28515625" style="33" customWidth="1"/>
    <col min="12" max="12" width="10.5703125" style="33" customWidth="1"/>
    <col min="13" max="13" width="1.7109375" style="33" customWidth="1"/>
    <col min="14" max="21" width="9.140625" style="33"/>
    <col min="22" max="22" width="9.140625" style="33" customWidth="1"/>
    <col min="23" max="16384" width="9.140625" style="33"/>
  </cols>
  <sheetData>
    <row r="1" spans="2:27" ht="15" customHeight="1" thickBot="1" x14ac:dyDescent="0.3">
      <c r="K1" s="1352" t="s">
        <v>609</v>
      </c>
      <c r="L1" s="1352"/>
    </row>
    <row r="2" spans="2:27" ht="15.95" customHeight="1" x14ac:dyDescent="0.25">
      <c r="B2" s="1225" t="s">
        <v>358</v>
      </c>
      <c r="C2" s="1226"/>
      <c r="D2" s="1226"/>
      <c r="E2" s="1226"/>
      <c r="F2" s="1226"/>
      <c r="G2" s="1226"/>
      <c r="H2" s="1226"/>
      <c r="I2" s="1226"/>
      <c r="J2" s="1226"/>
      <c r="K2" s="1226"/>
      <c r="L2" s="1227"/>
    </row>
    <row r="3" spans="2:27" ht="15.95" customHeight="1" x14ac:dyDescent="0.25">
      <c r="B3" s="1228"/>
      <c r="C3" s="1229"/>
      <c r="D3" s="1229"/>
      <c r="E3" s="1229"/>
      <c r="F3" s="1229"/>
      <c r="G3" s="1229"/>
      <c r="H3" s="1229"/>
      <c r="I3" s="1229"/>
      <c r="J3" s="1229"/>
      <c r="K3" s="1229"/>
      <c r="L3" s="1230"/>
    </row>
    <row r="4" spans="2:27" ht="15.95" customHeight="1" thickBot="1" x14ac:dyDescent="0.3">
      <c r="B4" s="1228"/>
      <c r="C4" s="1229"/>
      <c r="D4" s="1229"/>
      <c r="E4" s="1229"/>
      <c r="F4" s="1229"/>
      <c r="G4" s="1229"/>
      <c r="H4" s="1229"/>
      <c r="I4" s="1229"/>
      <c r="J4" s="1229"/>
      <c r="K4" s="1229"/>
      <c r="L4" s="1230"/>
    </row>
    <row r="5" spans="2:27" ht="15.95" customHeight="1" x14ac:dyDescent="0.25">
      <c r="B5" s="1231" t="s">
        <v>359</v>
      </c>
      <c r="C5" s="1232"/>
      <c r="D5" s="1232"/>
      <c r="E5" s="1232"/>
      <c r="F5" s="1232"/>
      <c r="G5" s="1232"/>
      <c r="H5" s="1233" t="s">
        <v>360</v>
      </c>
      <c r="I5" s="1236" t="s">
        <v>361</v>
      </c>
      <c r="J5" s="1237"/>
      <c r="K5" s="1236" t="s">
        <v>361</v>
      </c>
      <c r="L5" s="1238"/>
    </row>
    <row r="6" spans="2:27" ht="15.95" customHeight="1" x14ac:dyDescent="0.25">
      <c r="B6" s="1239" t="s">
        <v>362</v>
      </c>
      <c r="C6" s="1240"/>
      <c r="D6" s="1240"/>
      <c r="E6" s="1240"/>
      <c r="F6" s="1240"/>
      <c r="G6" s="1240"/>
      <c r="H6" s="1234"/>
      <c r="I6" s="1241" t="s">
        <v>2</v>
      </c>
      <c r="J6" s="1242"/>
      <c r="K6" s="1241"/>
      <c r="L6" s="1247"/>
    </row>
    <row r="7" spans="2:27" ht="15.95" customHeight="1" x14ac:dyDescent="0.25">
      <c r="B7" s="1239" t="s">
        <v>363</v>
      </c>
      <c r="C7" s="1240"/>
      <c r="D7" s="1240"/>
      <c r="E7" s="1240"/>
      <c r="F7" s="1240"/>
      <c r="G7" s="1240"/>
      <c r="H7" s="1234"/>
      <c r="I7" s="1243"/>
      <c r="J7" s="1244"/>
      <c r="K7" s="1243"/>
      <c r="L7" s="1248"/>
    </row>
    <row r="8" spans="2:27" ht="15.95" customHeight="1" thickBot="1" x14ac:dyDescent="0.3">
      <c r="B8" s="1250"/>
      <c r="C8" s="1251"/>
      <c r="D8" s="1251"/>
      <c r="E8" s="1251"/>
      <c r="F8" s="1251"/>
      <c r="G8" s="1252"/>
      <c r="H8" s="1235"/>
      <c r="I8" s="1245"/>
      <c r="J8" s="1246"/>
      <c r="K8" s="1245"/>
      <c r="L8" s="1249"/>
    </row>
    <row r="9" spans="2:27" ht="15.95" customHeight="1" x14ac:dyDescent="0.25">
      <c r="B9" s="1198" t="s">
        <v>364</v>
      </c>
      <c r="C9" s="1199"/>
      <c r="D9" s="1199"/>
      <c r="E9" s="1199"/>
      <c r="F9" s="1199"/>
      <c r="G9" s="1199"/>
      <c r="H9" s="1199"/>
      <c r="I9" s="1199"/>
      <c r="J9" s="1199"/>
      <c r="K9" s="1199"/>
      <c r="L9" s="1200"/>
      <c r="Y9"/>
      <c r="Z9"/>
      <c r="AA9"/>
    </row>
    <row r="10" spans="2:27" ht="15.95" customHeight="1" x14ac:dyDescent="0.25">
      <c r="B10" s="1201"/>
      <c r="C10" s="1202"/>
      <c r="D10" s="1202"/>
      <c r="E10" s="1202"/>
      <c r="F10" s="1202"/>
      <c r="G10" s="1202"/>
      <c r="H10" s="1202"/>
      <c r="I10" s="1202"/>
      <c r="J10" s="1202"/>
      <c r="K10" s="1202"/>
      <c r="L10" s="1203"/>
      <c r="Y10"/>
      <c r="Z10"/>
      <c r="AA10"/>
    </row>
    <row r="11" spans="2:27" ht="15.95" customHeight="1" thickBot="1" x14ac:dyDescent="0.3">
      <c r="B11" s="1204" t="s">
        <v>365</v>
      </c>
      <c r="C11" s="1205"/>
      <c r="D11" s="1205"/>
      <c r="E11" s="1205"/>
      <c r="F11" s="1205"/>
      <c r="G11" s="1205"/>
      <c r="H11" s="1206"/>
      <c r="I11" s="1207">
        <v>12</v>
      </c>
      <c r="J11" s="1207"/>
      <c r="K11" s="1207">
        <v>12</v>
      </c>
      <c r="L11" s="1207"/>
      <c r="Y11"/>
      <c r="Z11"/>
      <c r="AA11"/>
    </row>
    <row r="12" spans="2:27" ht="15.95" customHeight="1" thickBot="1" x14ac:dyDescent="0.3">
      <c r="B12" s="1208" t="s">
        <v>366</v>
      </c>
      <c r="C12" s="1209"/>
      <c r="D12" s="1209"/>
      <c r="E12" s="1209"/>
      <c r="F12" s="1209"/>
      <c r="G12" s="1209"/>
      <c r="H12" s="1209"/>
      <c r="I12" s="1209"/>
      <c r="J12" s="1209"/>
      <c r="K12" s="1209"/>
      <c r="L12" s="1210"/>
      <c r="Y12"/>
      <c r="Z12"/>
      <c r="AA12"/>
    </row>
    <row r="13" spans="2:27" ht="15.95" customHeight="1" x14ac:dyDescent="0.25">
      <c r="B13" s="207" t="s">
        <v>367</v>
      </c>
      <c r="C13" s="1217" t="s">
        <v>368</v>
      </c>
      <c r="D13" s="1218"/>
      <c r="E13" s="1218"/>
      <c r="F13" s="1218"/>
      <c r="G13" s="1218"/>
      <c r="H13" s="1219"/>
      <c r="I13" s="1220">
        <v>0</v>
      </c>
      <c r="J13" s="1220"/>
      <c r="K13" s="1216">
        <v>0</v>
      </c>
      <c r="L13" s="1221"/>
    </row>
    <row r="14" spans="2:27" ht="15.95" customHeight="1" x14ac:dyDescent="0.25">
      <c r="B14" s="208" t="s">
        <v>369</v>
      </c>
      <c r="C14" s="1211" t="s">
        <v>370</v>
      </c>
      <c r="D14" s="1212"/>
      <c r="E14" s="1212"/>
      <c r="F14" s="1212"/>
      <c r="G14" s="1212"/>
      <c r="H14" s="1213"/>
      <c r="I14" s="1214">
        <v>0</v>
      </c>
      <c r="J14" s="1214"/>
      <c r="K14" s="1214">
        <v>0</v>
      </c>
      <c r="L14" s="1215"/>
      <c r="M14" s="33" t="s">
        <v>2</v>
      </c>
    </row>
    <row r="15" spans="2:27" ht="15.95" customHeight="1" x14ac:dyDescent="0.25">
      <c r="B15" s="208" t="s">
        <v>371</v>
      </c>
      <c r="C15" s="1211" t="s">
        <v>372</v>
      </c>
      <c r="D15" s="1212"/>
      <c r="E15" s="1212"/>
      <c r="F15" s="1212"/>
      <c r="G15" s="1212"/>
      <c r="H15" s="1213"/>
      <c r="I15" s="1216">
        <v>0</v>
      </c>
      <c r="J15" s="1216"/>
      <c r="K15" s="1214">
        <v>0</v>
      </c>
      <c r="L15" s="1215"/>
    </row>
    <row r="16" spans="2:27" ht="15.95" customHeight="1" x14ac:dyDescent="0.25">
      <c r="B16" s="208" t="s">
        <v>373</v>
      </c>
      <c r="C16" s="1211" t="s">
        <v>374</v>
      </c>
      <c r="D16" s="1212"/>
      <c r="E16" s="1212"/>
      <c r="F16" s="1212"/>
      <c r="G16" s="1212"/>
      <c r="H16" s="1213"/>
      <c r="I16" s="1214">
        <v>0</v>
      </c>
      <c r="J16" s="1214"/>
      <c r="K16" s="1214">
        <v>0</v>
      </c>
      <c r="L16" s="1215"/>
    </row>
    <row r="17" spans="2:12" ht="15.95" customHeight="1" x14ac:dyDescent="0.25">
      <c r="B17" s="208" t="s">
        <v>375</v>
      </c>
      <c r="C17" s="1211" t="s">
        <v>376</v>
      </c>
      <c r="D17" s="1212"/>
      <c r="E17" s="1212"/>
      <c r="F17" s="1212"/>
      <c r="G17" s="1212"/>
      <c r="H17" s="1213"/>
      <c r="I17" s="1214">
        <v>0</v>
      </c>
      <c r="J17" s="1214"/>
      <c r="K17" s="1214">
        <v>0</v>
      </c>
      <c r="L17" s="1215"/>
    </row>
    <row r="18" spans="2:12" ht="15.95" customHeight="1" x14ac:dyDescent="0.25">
      <c r="B18" s="208" t="s">
        <v>377</v>
      </c>
      <c r="C18" s="1222" t="s">
        <v>378</v>
      </c>
      <c r="D18" s="1223"/>
      <c r="E18" s="1223"/>
      <c r="F18" s="1223"/>
      <c r="G18" s="1223"/>
      <c r="H18" s="1224"/>
      <c r="I18" s="1214">
        <v>0</v>
      </c>
      <c r="J18" s="1214"/>
      <c r="K18" s="1214">
        <v>0</v>
      </c>
      <c r="L18" s="1215"/>
    </row>
    <row r="19" spans="2:12" ht="15.95" customHeight="1" x14ac:dyDescent="0.25">
      <c r="B19" s="208" t="s">
        <v>379</v>
      </c>
      <c r="C19" s="1211" t="s">
        <v>380</v>
      </c>
      <c r="D19" s="1212"/>
      <c r="E19" s="1212"/>
      <c r="F19" s="1212"/>
      <c r="G19" s="1212"/>
      <c r="H19" s="1213"/>
      <c r="I19" s="1214">
        <v>0</v>
      </c>
      <c r="J19" s="1214"/>
      <c r="K19" s="1214">
        <v>0</v>
      </c>
      <c r="L19" s="1215"/>
    </row>
    <row r="20" spans="2:12" ht="15.95" customHeight="1" x14ac:dyDescent="0.25">
      <c r="B20" s="1253" t="s">
        <v>381</v>
      </c>
      <c r="C20" s="1255" t="s">
        <v>382</v>
      </c>
      <c r="D20" s="1256"/>
      <c r="E20" s="1256"/>
      <c r="F20" s="1256"/>
      <c r="G20" s="1256"/>
      <c r="H20" s="1257"/>
      <c r="I20" s="1261">
        <v>0</v>
      </c>
      <c r="J20" s="1262"/>
      <c r="K20" s="1261">
        <v>0</v>
      </c>
      <c r="L20" s="1265"/>
    </row>
    <row r="21" spans="2:12" ht="15.95" customHeight="1" x14ac:dyDescent="0.25">
      <c r="B21" s="1254"/>
      <c r="C21" s="1258"/>
      <c r="D21" s="1259"/>
      <c r="E21" s="1259"/>
      <c r="F21" s="1259"/>
      <c r="G21" s="1259"/>
      <c r="H21" s="1260"/>
      <c r="I21" s="1263"/>
      <c r="J21" s="1264"/>
      <c r="K21" s="1263"/>
      <c r="L21" s="1266"/>
    </row>
    <row r="22" spans="2:12" ht="15.95" customHeight="1" x14ac:dyDescent="0.25">
      <c r="B22" s="446" t="s">
        <v>383</v>
      </c>
      <c r="C22" s="1222" t="s">
        <v>384</v>
      </c>
      <c r="D22" s="1223"/>
      <c r="E22" s="1223"/>
      <c r="F22" s="1223"/>
      <c r="G22" s="1223"/>
      <c r="H22" s="1224"/>
      <c r="I22" s="1269">
        <v>0</v>
      </c>
      <c r="J22" s="1270"/>
      <c r="K22" s="1269">
        <v>0</v>
      </c>
      <c r="L22" s="1271"/>
    </row>
    <row r="23" spans="2:12" ht="15.95" customHeight="1" x14ac:dyDescent="0.25">
      <c r="B23" s="208" t="s">
        <v>385</v>
      </c>
      <c r="C23" s="1211" t="s">
        <v>386</v>
      </c>
      <c r="D23" s="1212"/>
      <c r="E23" s="1212"/>
      <c r="F23" s="1212"/>
      <c r="G23" s="1212"/>
      <c r="H23" s="1213"/>
      <c r="I23" s="1267">
        <f>I13-I14+I15+I16+I17+I18+I19+I20+I22</f>
        <v>0</v>
      </c>
      <c r="J23" s="1267"/>
      <c r="K23" s="1267">
        <f>K13-K14+K15+K16+K17+K18+K19+K20+K22</f>
        <v>0</v>
      </c>
      <c r="L23" s="1268"/>
    </row>
    <row r="24" spans="2:12" ht="15.95" customHeight="1" x14ac:dyDescent="0.25">
      <c r="B24" s="208" t="s">
        <v>387</v>
      </c>
      <c r="C24" s="1211" t="s">
        <v>388</v>
      </c>
      <c r="D24" s="1212"/>
      <c r="E24" s="1212"/>
      <c r="F24" s="1212"/>
      <c r="G24" s="1212"/>
      <c r="H24" s="1213"/>
      <c r="I24" s="1278">
        <f>I11</f>
        <v>12</v>
      </c>
      <c r="J24" s="1278"/>
      <c r="K24" s="1278">
        <f>K11</f>
        <v>12</v>
      </c>
      <c r="L24" s="1268"/>
    </row>
    <row r="25" spans="2:12" ht="15.95" customHeight="1" x14ac:dyDescent="0.25">
      <c r="B25" s="209"/>
      <c r="C25" s="1211" t="s">
        <v>389</v>
      </c>
      <c r="D25" s="1212"/>
      <c r="E25" s="1212"/>
      <c r="F25" s="1212"/>
      <c r="G25" s="1212"/>
      <c r="H25" s="1213"/>
      <c r="I25" s="1279">
        <f>I23/I24</f>
        <v>0</v>
      </c>
      <c r="J25" s="1280"/>
      <c r="K25" s="1279">
        <f>K23/K24</f>
        <v>0</v>
      </c>
      <c r="L25" s="1281"/>
    </row>
    <row r="26" spans="2:12" ht="15.95" customHeight="1" x14ac:dyDescent="0.25">
      <c r="B26" s="209" t="s">
        <v>390</v>
      </c>
      <c r="C26" s="1222" t="s">
        <v>391</v>
      </c>
      <c r="D26" s="1223"/>
      <c r="E26" s="1223"/>
      <c r="F26" s="1223"/>
      <c r="G26" s="1223"/>
      <c r="H26" s="1224"/>
      <c r="I26" s="1214">
        <v>0</v>
      </c>
      <c r="J26" s="1214"/>
      <c r="K26" s="1214">
        <v>0</v>
      </c>
      <c r="L26" s="1215"/>
    </row>
    <row r="27" spans="2:12" ht="15.95" customHeight="1" thickBot="1" x14ac:dyDescent="0.3">
      <c r="B27" s="210" t="s">
        <v>392</v>
      </c>
      <c r="C27" s="1272" t="s">
        <v>393</v>
      </c>
      <c r="D27" s="1273"/>
      <c r="E27" s="1273"/>
      <c r="F27" s="1273"/>
      <c r="G27" s="1273"/>
      <c r="H27" s="1274"/>
      <c r="I27" s="1275">
        <f>+I25-I26</f>
        <v>0</v>
      </c>
      <c r="J27" s="1276"/>
      <c r="K27" s="1276">
        <f>+K25-K26</f>
        <v>0</v>
      </c>
      <c r="L27" s="1277"/>
    </row>
    <row r="28" spans="2:12" ht="15.95" customHeight="1" x14ac:dyDescent="0.25">
      <c r="B28" s="1282" t="s">
        <v>394</v>
      </c>
      <c r="C28" s="1283"/>
      <c r="D28" s="1283"/>
      <c r="E28" s="1283"/>
      <c r="F28" s="1283"/>
      <c r="G28" s="1283"/>
      <c r="H28" s="1283"/>
      <c r="I28" s="1283"/>
      <c r="J28" s="1283"/>
      <c r="K28" s="1283"/>
      <c r="L28" s="1284"/>
    </row>
    <row r="29" spans="2:12" ht="15.95" customHeight="1" x14ac:dyDescent="0.25">
      <c r="B29" s="1198"/>
      <c r="C29" s="1199"/>
      <c r="D29" s="1199"/>
      <c r="E29" s="1199"/>
      <c r="F29" s="1199"/>
      <c r="G29" s="1199"/>
      <c r="H29" s="1199"/>
      <c r="I29" s="1199"/>
      <c r="J29" s="1199"/>
      <c r="K29" s="1199"/>
      <c r="L29" s="1200"/>
    </row>
    <row r="30" spans="2:12" ht="15.95" customHeight="1" thickBot="1" x14ac:dyDescent="0.3">
      <c r="B30" s="1285"/>
      <c r="C30" s="1286"/>
      <c r="D30" s="1286"/>
      <c r="E30" s="1286"/>
      <c r="F30" s="1286"/>
      <c r="G30" s="1286"/>
      <c r="H30" s="1286"/>
      <c r="I30" s="1286"/>
      <c r="J30" s="1286"/>
      <c r="K30" s="1286"/>
      <c r="L30" s="1287"/>
    </row>
    <row r="31" spans="2:12" ht="15.95" customHeight="1" x14ac:dyDescent="0.25">
      <c r="B31" s="1254" t="s">
        <v>395</v>
      </c>
      <c r="C31" s="1289" t="s">
        <v>396</v>
      </c>
      <c r="D31" s="1290"/>
      <c r="E31" s="1290"/>
      <c r="F31" s="1290"/>
      <c r="G31" s="1290"/>
      <c r="H31" s="1291"/>
      <c r="I31" s="1216">
        <v>0</v>
      </c>
      <c r="J31" s="1263"/>
      <c r="K31" s="1216">
        <v>0</v>
      </c>
      <c r="L31" s="1221"/>
    </row>
    <row r="32" spans="2:12" ht="15.95" customHeight="1" x14ac:dyDescent="0.25">
      <c r="B32" s="1288"/>
      <c r="C32" s="1292"/>
      <c r="D32" s="1293"/>
      <c r="E32" s="1293"/>
      <c r="F32" s="1293"/>
      <c r="G32" s="1293"/>
      <c r="H32" s="1294"/>
      <c r="I32" s="1214"/>
      <c r="J32" s="1295"/>
      <c r="K32" s="1214"/>
      <c r="L32" s="1215"/>
    </row>
    <row r="33" spans="2:12" ht="12" customHeight="1" x14ac:dyDescent="0.25">
      <c r="B33" s="1288"/>
      <c r="C33" s="1258"/>
      <c r="D33" s="1259"/>
      <c r="E33" s="1259"/>
      <c r="F33" s="1259"/>
      <c r="G33" s="1259"/>
      <c r="H33" s="1260"/>
      <c r="I33" s="1214"/>
      <c r="J33" s="1295"/>
      <c r="K33" s="1214"/>
      <c r="L33" s="1215"/>
    </row>
    <row r="34" spans="2:12" ht="15.95" customHeight="1" x14ac:dyDescent="0.25">
      <c r="B34" s="1288" t="s">
        <v>397</v>
      </c>
      <c r="C34" s="1255" t="s">
        <v>398</v>
      </c>
      <c r="D34" s="1256"/>
      <c r="E34" s="1256"/>
      <c r="F34" s="1256"/>
      <c r="G34" s="1256"/>
      <c r="H34" s="1257"/>
      <c r="I34" s="1296">
        <v>0.75</v>
      </c>
      <c r="J34" s="1297"/>
      <c r="K34" s="1296">
        <v>0.75</v>
      </c>
      <c r="L34" s="1302"/>
    </row>
    <row r="35" spans="2:12" ht="15.95" customHeight="1" x14ac:dyDescent="0.25">
      <c r="B35" s="1288"/>
      <c r="C35" s="1292"/>
      <c r="D35" s="1293"/>
      <c r="E35" s="1293"/>
      <c r="F35" s="1293"/>
      <c r="G35" s="1293"/>
      <c r="H35" s="1294"/>
      <c r="I35" s="1298"/>
      <c r="J35" s="1299"/>
      <c r="K35" s="1303"/>
      <c r="L35" s="1304"/>
    </row>
    <row r="36" spans="2:12" ht="7.5" customHeight="1" x14ac:dyDescent="0.25">
      <c r="B36" s="1288"/>
      <c r="C36" s="1258"/>
      <c r="D36" s="1259"/>
      <c r="E36" s="1259"/>
      <c r="F36" s="1259"/>
      <c r="G36" s="1259"/>
      <c r="H36" s="1260"/>
      <c r="I36" s="1300"/>
      <c r="J36" s="1301"/>
      <c r="K36" s="1305"/>
      <c r="L36" s="1306"/>
    </row>
    <row r="37" spans="2:12" ht="15.95" customHeight="1" x14ac:dyDescent="0.25">
      <c r="B37" s="208" t="s">
        <v>385</v>
      </c>
      <c r="C37" s="1211" t="s">
        <v>399</v>
      </c>
      <c r="D37" s="1212"/>
      <c r="E37" s="1212"/>
      <c r="F37" s="1212"/>
      <c r="G37" s="1212"/>
      <c r="H37" s="1213"/>
      <c r="I37" s="1267">
        <f>I31*I34</f>
        <v>0</v>
      </c>
      <c r="J37" s="1279"/>
      <c r="K37" s="1267">
        <f>K31*K34</f>
        <v>0</v>
      </c>
      <c r="L37" s="1268"/>
    </row>
    <row r="38" spans="2:12" ht="15.95" customHeight="1" x14ac:dyDescent="0.25">
      <c r="B38" s="209" t="s">
        <v>400</v>
      </c>
      <c r="C38" s="1211" t="s">
        <v>401</v>
      </c>
      <c r="D38" s="1212"/>
      <c r="E38" s="1212"/>
      <c r="F38" s="1212"/>
      <c r="G38" s="1212"/>
      <c r="H38" s="1213"/>
      <c r="I38" s="1323">
        <v>0</v>
      </c>
      <c r="J38" s="1261"/>
      <c r="K38" s="1323">
        <v>0</v>
      </c>
      <c r="L38" s="1324"/>
    </row>
    <row r="39" spans="2:12" ht="15.95" customHeight="1" thickBot="1" x14ac:dyDescent="0.3">
      <c r="B39" s="210" t="s">
        <v>402</v>
      </c>
      <c r="C39" s="1272" t="s">
        <v>403</v>
      </c>
      <c r="D39" s="1273"/>
      <c r="E39" s="1273"/>
      <c r="F39" s="1273"/>
      <c r="G39" s="1273"/>
      <c r="H39" s="1274"/>
      <c r="I39" s="1276">
        <f>I37-I38</f>
        <v>0</v>
      </c>
      <c r="J39" s="1307"/>
      <c r="K39" s="1276">
        <f>K37-K38</f>
        <v>0</v>
      </c>
      <c r="L39" s="1277"/>
    </row>
    <row r="40" spans="2:12" ht="15.95" customHeight="1" thickBot="1" x14ac:dyDescent="0.3">
      <c r="B40" s="1208" t="s">
        <v>404</v>
      </c>
      <c r="C40" s="1209"/>
      <c r="D40" s="1209"/>
      <c r="E40" s="1209"/>
      <c r="F40" s="1209"/>
      <c r="G40" s="1209"/>
      <c r="H40" s="1209"/>
      <c r="I40" s="1209"/>
      <c r="J40" s="1209"/>
      <c r="K40" s="1209"/>
      <c r="L40" s="1210"/>
    </row>
    <row r="41" spans="2:12" ht="15.95" customHeight="1" x14ac:dyDescent="0.25">
      <c r="B41" s="1308" t="s">
        <v>405</v>
      </c>
      <c r="C41" s="1309"/>
      <c r="D41" s="1309"/>
      <c r="E41" s="1309"/>
      <c r="F41" s="1309"/>
      <c r="G41" s="1309"/>
      <c r="H41" s="1310"/>
      <c r="I41" s="1317">
        <v>0</v>
      </c>
      <c r="J41" s="1318"/>
      <c r="K41" s="1317">
        <v>0</v>
      </c>
      <c r="L41" s="1321"/>
    </row>
    <row r="42" spans="2:12" ht="15.95" customHeight="1" x14ac:dyDescent="0.25">
      <c r="B42" s="1311"/>
      <c r="C42" s="1312"/>
      <c r="D42" s="1312"/>
      <c r="E42" s="1312"/>
      <c r="F42" s="1312"/>
      <c r="G42" s="1312"/>
      <c r="H42" s="1313"/>
      <c r="I42" s="1319"/>
      <c r="J42" s="1320"/>
      <c r="K42" s="1319"/>
      <c r="L42" s="1322"/>
    </row>
    <row r="43" spans="2:12" ht="9" customHeight="1" x14ac:dyDescent="0.25">
      <c r="B43" s="1314"/>
      <c r="C43" s="1315"/>
      <c r="D43" s="1315"/>
      <c r="E43" s="1315"/>
      <c r="F43" s="1315"/>
      <c r="G43" s="1315"/>
      <c r="H43" s="1316"/>
      <c r="I43" s="1263"/>
      <c r="J43" s="1264"/>
      <c r="K43" s="1263"/>
      <c r="L43" s="1266"/>
    </row>
    <row r="44" spans="2:12" ht="15.95" customHeight="1" x14ac:dyDescent="0.25">
      <c r="B44" s="1340" t="s">
        <v>406</v>
      </c>
      <c r="C44" s="1341"/>
      <c r="D44" s="1341"/>
      <c r="E44" s="1341"/>
      <c r="F44" s="1341"/>
      <c r="G44" s="1341"/>
      <c r="H44" s="1342"/>
      <c r="I44" s="1261">
        <v>0</v>
      </c>
      <c r="J44" s="1262"/>
      <c r="K44" s="1261">
        <v>0</v>
      </c>
      <c r="L44" s="1265"/>
    </row>
    <row r="45" spans="2:12" ht="15.95" customHeight="1" thickBot="1" x14ac:dyDescent="0.3">
      <c r="B45" s="1343"/>
      <c r="C45" s="1344"/>
      <c r="D45" s="1344"/>
      <c r="E45" s="1344"/>
      <c r="F45" s="1344"/>
      <c r="G45" s="1344"/>
      <c r="H45" s="1345"/>
      <c r="I45" s="1346"/>
      <c r="J45" s="1347"/>
      <c r="K45" s="1346"/>
      <c r="L45" s="1348"/>
    </row>
    <row r="46" spans="2:12" ht="15.95" customHeight="1" x14ac:dyDescent="0.25">
      <c r="B46" s="1349" t="s">
        <v>407</v>
      </c>
      <c r="C46" s="1350"/>
      <c r="D46" s="1350" t="s">
        <v>408</v>
      </c>
      <c r="E46" s="1350"/>
      <c r="F46" s="1350"/>
      <c r="G46" s="1350"/>
      <c r="H46" s="1350"/>
      <c r="I46" s="1350" t="s">
        <v>409</v>
      </c>
      <c r="J46" s="1350"/>
      <c r="K46" s="1350"/>
      <c r="L46" s="1351"/>
    </row>
    <row r="47" spans="2:12" ht="15.95" customHeight="1" x14ac:dyDescent="0.25">
      <c r="B47" s="1325" t="s">
        <v>410</v>
      </c>
      <c r="C47" s="1326"/>
      <c r="D47" s="1328" t="s">
        <v>411</v>
      </c>
      <c r="E47" s="1328"/>
      <c r="F47" s="1328"/>
      <c r="G47" s="1328"/>
      <c r="H47" s="1328"/>
      <c r="I47" s="1330" t="s">
        <v>412</v>
      </c>
      <c r="J47" s="1330"/>
      <c r="K47" s="1330"/>
      <c r="L47" s="1331"/>
    </row>
    <row r="48" spans="2:12" ht="15.95" customHeight="1" x14ac:dyDescent="0.25">
      <c r="B48" s="1288"/>
      <c r="C48" s="1327"/>
      <c r="D48" s="1329"/>
      <c r="E48" s="1329"/>
      <c r="F48" s="1329"/>
      <c r="G48" s="1329"/>
      <c r="H48" s="1329"/>
      <c r="I48" s="1332"/>
      <c r="J48" s="1332"/>
      <c r="K48" s="1332"/>
      <c r="L48" s="1333"/>
    </row>
    <row r="49" spans="2:12" ht="15.95" customHeight="1" x14ac:dyDescent="0.25">
      <c r="B49" s="1288"/>
      <c r="C49" s="1327"/>
      <c r="D49" s="1329"/>
      <c r="E49" s="1329"/>
      <c r="F49" s="1329"/>
      <c r="G49" s="1329"/>
      <c r="H49" s="1329"/>
      <c r="I49" s="1332"/>
      <c r="J49" s="1332"/>
      <c r="K49" s="1332"/>
      <c r="L49" s="1333"/>
    </row>
    <row r="50" spans="2:12" ht="15.95" customHeight="1" x14ac:dyDescent="0.25">
      <c r="B50" s="1334" t="s">
        <v>413</v>
      </c>
      <c r="C50" s="1327"/>
      <c r="D50" s="1329" t="s">
        <v>414</v>
      </c>
      <c r="E50" s="1329"/>
      <c r="F50" s="1329"/>
      <c r="G50" s="1329"/>
      <c r="H50" s="1329"/>
      <c r="I50" s="1332" t="s">
        <v>415</v>
      </c>
      <c r="J50" s="1332"/>
      <c r="K50" s="1332"/>
      <c r="L50" s="1333"/>
    </row>
    <row r="51" spans="2:12" ht="15.95" customHeight="1" x14ac:dyDescent="0.25">
      <c r="B51" s="1288"/>
      <c r="C51" s="1327"/>
      <c r="D51" s="1329"/>
      <c r="E51" s="1329"/>
      <c r="F51" s="1329"/>
      <c r="G51" s="1329"/>
      <c r="H51" s="1329"/>
      <c r="I51" s="1332"/>
      <c r="J51" s="1332"/>
      <c r="K51" s="1332"/>
      <c r="L51" s="1333"/>
    </row>
    <row r="52" spans="2:12" ht="11.25" customHeight="1" thickBot="1" x14ac:dyDescent="0.3">
      <c r="B52" s="1335"/>
      <c r="C52" s="1336"/>
      <c r="D52" s="1337"/>
      <c r="E52" s="1337"/>
      <c r="F52" s="1337"/>
      <c r="G52" s="1337"/>
      <c r="H52" s="1337"/>
      <c r="I52" s="1338"/>
      <c r="J52" s="1338"/>
      <c r="K52" s="1338"/>
      <c r="L52" s="1339"/>
    </row>
    <row r="53" spans="2:12" ht="15.95" customHeight="1" thickBot="1" x14ac:dyDescent="0.3">
      <c r="B53" s="211"/>
      <c r="C53" s="211"/>
      <c r="D53" s="212"/>
      <c r="E53" s="212"/>
      <c r="F53" s="212"/>
      <c r="G53" s="212"/>
      <c r="H53" s="212"/>
      <c r="I53" s="213"/>
      <c r="J53" s="213"/>
      <c r="K53" s="213"/>
      <c r="L53" s="213"/>
    </row>
    <row r="54" spans="2:12" customFormat="1" ht="15.95" customHeight="1" x14ac:dyDescent="0.25">
      <c r="B54" s="1225" t="s">
        <v>358</v>
      </c>
      <c r="C54" s="1226"/>
      <c r="D54" s="1226"/>
      <c r="E54" s="1226"/>
      <c r="F54" s="1226"/>
      <c r="G54" s="1226"/>
      <c r="H54" s="1226"/>
      <c r="I54" s="1226"/>
      <c r="J54" s="1226"/>
      <c r="K54" s="1226"/>
      <c r="L54" s="1227"/>
    </row>
    <row r="55" spans="2:12" customFormat="1" ht="15.95" customHeight="1" x14ac:dyDescent="0.25">
      <c r="B55" s="1228"/>
      <c r="C55" s="1229"/>
      <c r="D55" s="1229"/>
      <c r="E55" s="1229"/>
      <c r="F55" s="1229"/>
      <c r="G55" s="1229"/>
      <c r="H55" s="1229"/>
      <c r="I55" s="1229"/>
      <c r="J55" s="1229"/>
      <c r="K55" s="1229"/>
      <c r="L55" s="1230"/>
    </row>
    <row r="56" spans="2:12" customFormat="1" ht="15.95" customHeight="1" thickBot="1" x14ac:dyDescent="0.3">
      <c r="B56" s="1228"/>
      <c r="C56" s="1229"/>
      <c r="D56" s="1229"/>
      <c r="E56" s="1229"/>
      <c r="F56" s="1229"/>
      <c r="G56" s="1229"/>
      <c r="H56" s="1229"/>
      <c r="I56" s="1229"/>
      <c r="J56" s="1229"/>
      <c r="K56" s="1229"/>
      <c r="L56" s="1230"/>
    </row>
    <row r="57" spans="2:12" customFormat="1" ht="15.95" customHeight="1" x14ac:dyDescent="0.25">
      <c r="B57" s="1231" t="s">
        <v>359</v>
      </c>
      <c r="C57" s="1232"/>
      <c r="D57" s="1232"/>
      <c r="E57" s="1232"/>
      <c r="F57" s="1232"/>
      <c r="G57" s="1232"/>
      <c r="H57" s="1233" t="s">
        <v>360</v>
      </c>
      <c r="I57" s="1236" t="s">
        <v>361</v>
      </c>
      <c r="J57" s="1237"/>
      <c r="K57" s="1236" t="s">
        <v>361</v>
      </c>
      <c r="L57" s="1238"/>
    </row>
    <row r="58" spans="2:12" customFormat="1" ht="15.95" customHeight="1" x14ac:dyDescent="0.25">
      <c r="B58" s="1239" t="s">
        <v>362</v>
      </c>
      <c r="C58" s="1240"/>
      <c r="D58" s="1240"/>
      <c r="E58" s="1240"/>
      <c r="F58" s="1240"/>
      <c r="G58" s="1240"/>
      <c r="H58" s="1234"/>
      <c r="I58" s="1241" t="s">
        <v>2</v>
      </c>
      <c r="J58" s="1242"/>
      <c r="K58" s="1241"/>
      <c r="L58" s="1247"/>
    </row>
    <row r="59" spans="2:12" customFormat="1" ht="15.95" customHeight="1" x14ac:dyDescent="0.25">
      <c r="B59" s="1239" t="s">
        <v>363</v>
      </c>
      <c r="C59" s="1240"/>
      <c r="D59" s="1240"/>
      <c r="E59" s="1240"/>
      <c r="F59" s="1240"/>
      <c r="G59" s="1240"/>
      <c r="H59" s="1234"/>
      <c r="I59" s="1243"/>
      <c r="J59" s="1244"/>
      <c r="K59" s="1243"/>
      <c r="L59" s="1248"/>
    </row>
    <row r="60" spans="2:12" customFormat="1" ht="15.95" customHeight="1" thickBot="1" x14ac:dyDescent="0.3">
      <c r="B60" s="1250"/>
      <c r="C60" s="1251"/>
      <c r="D60" s="1251"/>
      <c r="E60" s="1251"/>
      <c r="F60" s="1251"/>
      <c r="G60" s="1252"/>
      <c r="H60" s="1235"/>
      <c r="I60" s="1245"/>
      <c r="J60" s="1246"/>
      <c r="K60" s="1245"/>
      <c r="L60" s="1249"/>
    </row>
    <row r="61" spans="2:12" customFormat="1" ht="15.95" customHeight="1" x14ac:dyDescent="0.25">
      <c r="B61" s="1198" t="s">
        <v>364</v>
      </c>
      <c r="C61" s="1199"/>
      <c r="D61" s="1199"/>
      <c r="E61" s="1199"/>
      <c r="F61" s="1199"/>
      <c r="G61" s="1199"/>
      <c r="H61" s="1199"/>
      <c r="I61" s="1199"/>
      <c r="J61" s="1199"/>
      <c r="K61" s="1199"/>
      <c r="L61" s="1200"/>
    </row>
    <row r="62" spans="2:12" customFormat="1" ht="15.95" customHeight="1" x14ac:dyDescent="0.25">
      <c r="B62" s="1201"/>
      <c r="C62" s="1202"/>
      <c r="D62" s="1202"/>
      <c r="E62" s="1202"/>
      <c r="F62" s="1202"/>
      <c r="G62" s="1202"/>
      <c r="H62" s="1202"/>
      <c r="I62" s="1202"/>
      <c r="J62" s="1202"/>
      <c r="K62" s="1202"/>
      <c r="L62" s="1203"/>
    </row>
    <row r="63" spans="2:12" customFormat="1" ht="15.95" customHeight="1" thickBot="1" x14ac:dyDescent="0.3">
      <c r="B63" s="1204" t="s">
        <v>365</v>
      </c>
      <c r="C63" s="1205"/>
      <c r="D63" s="1205"/>
      <c r="E63" s="1205"/>
      <c r="F63" s="1205"/>
      <c r="G63" s="1205"/>
      <c r="H63" s="1206"/>
      <c r="I63" s="1207">
        <v>12</v>
      </c>
      <c r="J63" s="1207"/>
      <c r="K63" s="1207">
        <v>12</v>
      </c>
      <c r="L63" s="1207"/>
    </row>
    <row r="64" spans="2:12" customFormat="1" ht="15.95" customHeight="1" thickBot="1" x14ac:dyDescent="0.3">
      <c r="B64" s="1208" t="s">
        <v>366</v>
      </c>
      <c r="C64" s="1209"/>
      <c r="D64" s="1209"/>
      <c r="E64" s="1209"/>
      <c r="F64" s="1209"/>
      <c r="G64" s="1209"/>
      <c r="H64" s="1209"/>
      <c r="I64" s="1209"/>
      <c r="J64" s="1209"/>
      <c r="K64" s="1209"/>
      <c r="L64" s="1210"/>
    </row>
    <row r="65" spans="2:12" customFormat="1" ht="15.95" customHeight="1" x14ac:dyDescent="0.25">
      <c r="B65" s="207" t="s">
        <v>367</v>
      </c>
      <c r="C65" s="1217" t="s">
        <v>368</v>
      </c>
      <c r="D65" s="1218"/>
      <c r="E65" s="1218"/>
      <c r="F65" s="1218"/>
      <c r="G65" s="1218"/>
      <c r="H65" s="1219"/>
      <c r="I65" s="1220">
        <v>0</v>
      </c>
      <c r="J65" s="1220"/>
      <c r="K65" s="1216">
        <v>0</v>
      </c>
      <c r="L65" s="1221"/>
    </row>
    <row r="66" spans="2:12" customFormat="1" ht="15.95" customHeight="1" x14ac:dyDescent="0.25">
      <c r="B66" s="208" t="s">
        <v>369</v>
      </c>
      <c r="C66" s="1211" t="s">
        <v>370</v>
      </c>
      <c r="D66" s="1212"/>
      <c r="E66" s="1212"/>
      <c r="F66" s="1212"/>
      <c r="G66" s="1212"/>
      <c r="H66" s="1213"/>
      <c r="I66" s="1214">
        <v>0</v>
      </c>
      <c r="J66" s="1214"/>
      <c r="K66" s="1214">
        <v>0</v>
      </c>
      <c r="L66" s="1215"/>
    </row>
    <row r="67" spans="2:12" customFormat="1" ht="15.95" customHeight="1" x14ac:dyDescent="0.25">
      <c r="B67" s="208" t="s">
        <v>371</v>
      </c>
      <c r="C67" s="1211" t="s">
        <v>372</v>
      </c>
      <c r="D67" s="1212"/>
      <c r="E67" s="1212"/>
      <c r="F67" s="1212"/>
      <c r="G67" s="1212"/>
      <c r="H67" s="1213"/>
      <c r="I67" s="1216">
        <v>0</v>
      </c>
      <c r="J67" s="1216"/>
      <c r="K67" s="1214">
        <v>0</v>
      </c>
      <c r="L67" s="1215"/>
    </row>
    <row r="68" spans="2:12" customFormat="1" ht="15.95" customHeight="1" x14ac:dyDescent="0.25">
      <c r="B68" s="208" t="s">
        <v>373</v>
      </c>
      <c r="C68" s="1211" t="s">
        <v>374</v>
      </c>
      <c r="D68" s="1212"/>
      <c r="E68" s="1212"/>
      <c r="F68" s="1212"/>
      <c r="G68" s="1212"/>
      <c r="H68" s="1213"/>
      <c r="I68" s="1214">
        <v>0</v>
      </c>
      <c r="J68" s="1214"/>
      <c r="K68" s="1214">
        <v>0</v>
      </c>
      <c r="L68" s="1215"/>
    </row>
    <row r="69" spans="2:12" customFormat="1" ht="15.95" customHeight="1" x14ac:dyDescent="0.25">
      <c r="B69" s="208" t="s">
        <v>375</v>
      </c>
      <c r="C69" s="1211" t="s">
        <v>376</v>
      </c>
      <c r="D69" s="1212"/>
      <c r="E69" s="1212"/>
      <c r="F69" s="1212"/>
      <c r="G69" s="1212"/>
      <c r="H69" s="1213"/>
      <c r="I69" s="1214">
        <v>0</v>
      </c>
      <c r="J69" s="1214"/>
      <c r="K69" s="1214">
        <v>0</v>
      </c>
      <c r="L69" s="1215"/>
    </row>
    <row r="70" spans="2:12" customFormat="1" ht="15.95" customHeight="1" x14ac:dyDescent="0.25">
      <c r="B70" s="208" t="s">
        <v>377</v>
      </c>
      <c r="C70" s="1222" t="s">
        <v>378</v>
      </c>
      <c r="D70" s="1223"/>
      <c r="E70" s="1223"/>
      <c r="F70" s="1223"/>
      <c r="G70" s="1223"/>
      <c r="H70" s="1224"/>
      <c r="I70" s="1214">
        <v>0</v>
      </c>
      <c r="J70" s="1214"/>
      <c r="K70" s="1214">
        <v>0</v>
      </c>
      <c r="L70" s="1215"/>
    </row>
    <row r="71" spans="2:12" customFormat="1" ht="15.95" customHeight="1" x14ac:dyDescent="0.25">
      <c r="B71" s="208" t="s">
        <v>379</v>
      </c>
      <c r="C71" s="1211" t="s">
        <v>380</v>
      </c>
      <c r="D71" s="1212"/>
      <c r="E71" s="1212"/>
      <c r="F71" s="1212"/>
      <c r="G71" s="1212"/>
      <c r="H71" s="1213"/>
      <c r="I71" s="1214">
        <v>0</v>
      </c>
      <c r="J71" s="1214"/>
      <c r="K71" s="1214">
        <v>0</v>
      </c>
      <c r="L71" s="1215"/>
    </row>
    <row r="72" spans="2:12" customFormat="1" ht="15.95" customHeight="1" x14ac:dyDescent="0.25">
      <c r="B72" s="1253" t="s">
        <v>381</v>
      </c>
      <c r="C72" s="1255" t="s">
        <v>382</v>
      </c>
      <c r="D72" s="1256"/>
      <c r="E72" s="1256"/>
      <c r="F72" s="1256"/>
      <c r="G72" s="1256"/>
      <c r="H72" s="1257"/>
      <c r="I72" s="1261">
        <v>0</v>
      </c>
      <c r="J72" s="1262"/>
      <c r="K72" s="1261">
        <v>0</v>
      </c>
      <c r="L72" s="1265"/>
    </row>
    <row r="73" spans="2:12" customFormat="1" ht="15.95" customHeight="1" x14ac:dyDescent="0.25">
      <c r="B73" s="1254"/>
      <c r="C73" s="1258"/>
      <c r="D73" s="1259"/>
      <c r="E73" s="1259"/>
      <c r="F73" s="1259"/>
      <c r="G73" s="1259"/>
      <c r="H73" s="1260"/>
      <c r="I73" s="1263"/>
      <c r="J73" s="1264"/>
      <c r="K73" s="1263"/>
      <c r="L73" s="1266"/>
    </row>
    <row r="74" spans="2:12" customFormat="1" ht="15.75" customHeight="1" x14ac:dyDescent="0.25">
      <c r="B74" s="446" t="s">
        <v>383</v>
      </c>
      <c r="C74" s="1222" t="s">
        <v>384</v>
      </c>
      <c r="D74" s="1223"/>
      <c r="E74" s="1223"/>
      <c r="F74" s="1223"/>
      <c r="G74" s="1223"/>
      <c r="H74" s="1224"/>
      <c r="I74" s="1269">
        <v>0</v>
      </c>
      <c r="J74" s="1270"/>
      <c r="K74" s="1269">
        <v>0</v>
      </c>
      <c r="L74" s="1271"/>
    </row>
    <row r="75" spans="2:12" customFormat="1" ht="15.95" customHeight="1" x14ac:dyDescent="0.25">
      <c r="B75" s="208" t="s">
        <v>385</v>
      </c>
      <c r="C75" s="1211" t="s">
        <v>386</v>
      </c>
      <c r="D75" s="1212"/>
      <c r="E75" s="1212"/>
      <c r="F75" s="1212"/>
      <c r="G75" s="1212"/>
      <c r="H75" s="1213"/>
      <c r="I75" s="1267">
        <f>I65-I66+I67+I68+I69+I70+I71+I72+I74</f>
        <v>0</v>
      </c>
      <c r="J75" s="1267"/>
      <c r="K75" s="1267">
        <f>K65-K66+K67+K68+K69+K70+K71+K72+K74</f>
        <v>0</v>
      </c>
      <c r="L75" s="1268"/>
    </row>
    <row r="76" spans="2:12" customFormat="1" ht="15.95" customHeight="1" x14ac:dyDescent="0.25">
      <c r="B76" s="208" t="s">
        <v>387</v>
      </c>
      <c r="C76" s="1211" t="s">
        <v>388</v>
      </c>
      <c r="D76" s="1212"/>
      <c r="E76" s="1212"/>
      <c r="F76" s="1212"/>
      <c r="G76" s="1212"/>
      <c r="H76" s="1213"/>
      <c r="I76" s="1278">
        <f>I63</f>
        <v>12</v>
      </c>
      <c r="J76" s="1278"/>
      <c r="K76" s="1278">
        <f>K63</f>
        <v>12</v>
      </c>
      <c r="L76" s="1268"/>
    </row>
    <row r="77" spans="2:12" customFormat="1" ht="15.95" customHeight="1" x14ac:dyDescent="0.25">
      <c r="B77" s="209"/>
      <c r="C77" s="1211" t="s">
        <v>389</v>
      </c>
      <c r="D77" s="1212"/>
      <c r="E77" s="1212"/>
      <c r="F77" s="1212"/>
      <c r="G77" s="1212"/>
      <c r="H77" s="1213"/>
      <c r="I77" s="1279">
        <f>I75/I76</f>
        <v>0</v>
      </c>
      <c r="J77" s="1280"/>
      <c r="K77" s="1279">
        <f>K75/K76</f>
        <v>0</v>
      </c>
      <c r="L77" s="1281"/>
    </row>
    <row r="78" spans="2:12" customFormat="1" ht="15.95" customHeight="1" x14ac:dyDescent="0.25">
      <c r="B78" s="209" t="s">
        <v>390</v>
      </c>
      <c r="C78" s="1222" t="s">
        <v>391</v>
      </c>
      <c r="D78" s="1223"/>
      <c r="E78" s="1223"/>
      <c r="F78" s="1223"/>
      <c r="G78" s="1223"/>
      <c r="H78" s="1224"/>
      <c r="I78" s="1214">
        <v>0</v>
      </c>
      <c r="J78" s="1214"/>
      <c r="K78" s="1214">
        <v>0</v>
      </c>
      <c r="L78" s="1215"/>
    </row>
    <row r="79" spans="2:12" customFormat="1" ht="15.95" customHeight="1" thickBot="1" x14ac:dyDescent="0.3">
      <c r="B79" s="210" t="s">
        <v>392</v>
      </c>
      <c r="C79" s="1272" t="s">
        <v>393</v>
      </c>
      <c r="D79" s="1273"/>
      <c r="E79" s="1273"/>
      <c r="F79" s="1273"/>
      <c r="G79" s="1273"/>
      <c r="H79" s="1274"/>
      <c r="I79" s="1275">
        <f>+I77-I78</f>
        <v>0</v>
      </c>
      <c r="J79" s="1276"/>
      <c r="K79" s="1276">
        <f>+K77-K78</f>
        <v>0</v>
      </c>
      <c r="L79" s="1277"/>
    </row>
    <row r="80" spans="2:12" customFormat="1" ht="15.95" customHeight="1" x14ac:dyDescent="0.25">
      <c r="B80" s="1282" t="s">
        <v>394</v>
      </c>
      <c r="C80" s="1283"/>
      <c r="D80" s="1283"/>
      <c r="E80" s="1283"/>
      <c r="F80" s="1283"/>
      <c r="G80" s="1283"/>
      <c r="H80" s="1283"/>
      <c r="I80" s="1283"/>
      <c r="J80" s="1283"/>
      <c r="K80" s="1283"/>
      <c r="L80" s="1284"/>
    </row>
    <row r="81" spans="2:12" customFormat="1" ht="15.95" customHeight="1" x14ac:dyDescent="0.25">
      <c r="B81" s="1198"/>
      <c r="C81" s="1199"/>
      <c r="D81" s="1199"/>
      <c r="E81" s="1199"/>
      <c r="F81" s="1199"/>
      <c r="G81" s="1199"/>
      <c r="H81" s="1199"/>
      <c r="I81" s="1199"/>
      <c r="J81" s="1199"/>
      <c r="K81" s="1199"/>
      <c r="L81" s="1200"/>
    </row>
    <row r="82" spans="2:12" customFormat="1" ht="15.95" customHeight="1" thickBot="1" x14ac:dyDescent="0.3">
      <c r="B82" s="1285"/>
      <c r="C82" s="1286"/>
      <c r="D82" s="1286"/>
      <c r="E82" s="1286"/>
      <c r="F82" s="1286"/>
      <c r="G82" s="1286"/>
      <c r="H82" s="1286"/>
      <c r="I82" s="1286"/>
      <c r="J82" s="1286"/>
      <c r="K82" s="1286"/>
      <c r="L82" s="1287"/>
    </row>
    <row r="83" spans="2:12" customFormat="1" ht="15.95" customHeight="1" x14ac:dyDescent="0.25">
      <c r="B83" s="1254" t="s">
        <v>395</v>
      </c>
      <c r="C83" s="1289" t="s">
        <v>396</v>
      </c>
      <c r="D83" s="1290"/>
      <c r="E83" s="1290"/>
      <c r="F83" s="1290"/>
      <c r="G83" s="1290"/>
      <c r="H83" s="1291"/>
      <c r="I83" s="1216">
        <v>0</v>
      </c>
      <c r="J83" s="1263"/>
      <c r="K83" s="1216">
        <v>0</v>
      </c>
      <c r="L83" s="1221"/>
    </row>
    <row r="84" spans="2:12" customFormat="1" ht="15.95" customHeight="1" x14ac:dyDescent="0.25">
      <c r="B84" s="1288"/>
      <c r="C84" s="1292"/>
      <c r="D84" s="1293"/>
      <c r="E84" s="1293"/>
      <c r="F84" s="1293"/>
      <c r="G84" s="1293"/>
      <c r="H84" s="1294"/>
      <c r="I84" s="1214"/>
      <c r="J84" s="1295"/>
      <c r="K84" s="1214"/>
      <c r="L84" s="1215"/>
    </row>
    <row r="85" spans="2:12" customFormat="1" ht="9.75" customHeight="1" x14ac:dyDescent="0.25">
      <c r="B85" s="1288"/>
      <c r="C85" s="1258"/>
      <c r="D85" s="1259"/>
      <c r="E85" s="1259"/>
      <c r="F85" s="1259"/>
      <c r="G85" s="1259"/>
      <c r="H85" s="1260"/>
      <c r="I85" s="1214"/>
      <c r="J85" s="1295"/>
      <c r="K85" s="1214"/>
      <c r="L85" s="1215"/>
    </row>
    <row r="86" spans="2:12" customFormat="1" ht="15.95" customHeight="1" x14ac:dyDescent="0.25">
      <c r="B86" s="1288" t="s">
        <v>397</v>
      </c>
      <c r="C86" s="1255" t="s">
        <v>398</v>
      </c>
      <c r="D86" s="1256"/>
      <c r="E86" s="1256"/>
      <c r="F86" s="1256"/>
      <c r="G86" s="1256"/>
      <c r="H86" s="1257"/>
      <c r="I86" s="1296">
        <v>0.75</v>
      </c>
      <c r="J86" s="1297"/>
      <c r="K86" s="1296">
        <v>0.75</v>
      </c>
      <c r="L86" s="1302"/>
    </row>
    <row r="87" spans="2:12" customFormat="1" ht="15.95" customHeight="1" x14ac:dyDescent="0.25">
      <c r="B87" s="1288"/>
      <c r="C87" s="1292"/>
      <c r="D87" s="1293"/>
      <c r="E87" s="1293"/>
      <c r="F87" s="1293"/>
      <c r="G87" s="1293"/>
      <c r="H87" s="1294"/>
      <c r="I87" s="1298"/>
      <c r="J87" s="1299"/>
      <c r="K87" s="1303"/>
      <c r="L87" s="1304"/>
    </row>
    <row r="88" spans="2:12" customFormat="1" ht="6.75" customHeight="1" x14ac:dyDescent="0.25">
      <c r="B88" s="1288"/>
      <c r="C88" s="1258"/>
      <c r="D88" s="1259"/>
      <c r="E88" s="1259"/>
      <c r="F88" s="1259"/>
      <c r="G88" s="1259"/>
      <c r="H88" s="1260"/>
      <c r="I88" s="1300"/>
      <c r="J88" s="1301"/>
      <c r="K88" s="1305"/>
      <c r="L88" s="1306"/>
    </row>
    <row r="89" spans="2:12" customFormat="1" ht="15.95" customHeight="1" x14ac:dyDescent="0.25">
      <c r="B89" s="208" t="s">
        <v>385</v>
      </c>
      <c r="C89" s="1211" t="s">
        <v>399</v>
      </c>
      <c r="D89" s="1212"/>
      <c r="E89" s="1212"/>
      <c r="F89" s="1212"/>
      <c r="G89" s="1212"/>
      <c r="H89" s="1213"/>
      <c r="I89" s="1267">
        <f>I83*I86</f>
        <v>0</v>
      </c>
      <c r="J89" s="1279"/>
      <c r="K89" s="1267">
        <f>K83*K86</f>
        <v>0</v>
      </c>
      <c r="L89" s="1268"/>
    </row>
    <row r="90" spans="2:12" customFormat="1" ht="15.95" customHeight="1" x14ac:dyDescent="0.25">
      <c r="B90" s="209" t="s">
        <v>400</v>
      </c>
      <c r="C90" s="1211" t="s">
        <v>401</v>
      </c>
      <c r="D90" s="1212"/>
      <c r="E90" s="1212"/>
      <c r="F90" s="1212"/>
      <c r="G90" s="1212"/>
      <c r="H90" s="1213"/>
      <c r="I90" s="1323">
        <v>0</v>
      </c>
      <c r="J90" s="1261"/>
      <c r="K90" s="1323">
        <v>0</v>
      </c>
      <c r="L90" s="1324"/>
    </row>
    <row r="91" spans="2:12" customFormat="1" ht="15.95" customHeight="1" thickBot="1" x14ac:dyDescent="0.3">
      <c r="B91" s="210" t="s">
        <v>402</v>
      </c>
      <c r="C91" s="1272" t="s">
        <v>403</v>
      </c>
      <c r="D91" s="1273"/>
      <c r="E91" s="1273"/>
      <c r="F91" s="1273"/>
      <c r="G91" s="1273"/>
      <c r="H91" s="1274"/>
      <c r="I91" s="1276">
        <f>I89-I90</f>
        <v>0</v>
      </c>
      <c r="J91" s="1307"/>
      <c r="K91" s="1276">
        <f>K89-K90</f>
        <v>0</v>
      </c>
      <c r="L91" s="1277"/>
    </row>
    <row r="92" spans="2:12" customFormat="1" ht="15.95" customHeight="1" thickBot="1" x14ac:dyDescent="0.3">
      <c r="B92" s="1208" t="s">
        <v>404</v>
      </c>
      <c r="C92" s="1209"/>
      <c r="D92" s="1209"/>
      <c r="E92" s="1209"/>
      <c r="F92" s="1209"/>
      <c r="G92" s="1209"/>
      <c r="H92" s="1209"/>
      <c r="I92" s="1209"/>
      <c r="J92" s="1209"/>
      <c r="K92" s="1209"/>
      <c r="L92" s="1210"/>
    </row>
    <row r="93" spans="2:12" customFormat="1" ht="15.95" customHeight="1" x14ac:dyDescent="0.25">
      <c r="B93" s="1308" t="s">
        <v>405</v>
      </c>
      <c r="C93" s="1309"/>
      <c r="D93" s="1309"/>
      <c r="E93" s="1309"/>
      <c r="F93" s="1309"/>
      <c r="G93" s="1309"/>
      <c r="H93" s="1310"/>
      <c r="I93" s="1317">
        <v>0</v>
      </c>
      <c r="J93" s="1318"/>
      <c r="K93" s="1317">
        <v>0</v>
      </c>
      <c r="L93" s="1321"/>
    </row>
    <row r="94" spans="2:12" customFormat="1" ht="15.95" customHeight="1" x14ac:dyDescent="0.25">
      <c r="B94" s="1311"/>
      <c r="C94" s="1312"/>
      <c r="D94" s="1312"/>
      <c r="E94" s="1312"/>
      <c r="F94" s="1312"/>
      <c r="G94" s="1312"/>
      <c r="H94" s="1313"/>
      <c r="I94" s="1319"/>
      <c r="J94" s="1320"/>
      <c r="K94" s="1319"/>
      <c r="L94" s="1322"/>
    </row>
    <row r="95" spans="2:12" customFormat="1" ht="9.75" customHeight="1" x14ac:dyDescent="0.25">
      <c r="B95" s="1314"/>
      <c r="C95" s="1315"/>
      <c r="D95" s="1315"/>
      <c r="E95" s="1315"/>
      <c r="F95" s="1315"/>
      <c r="G95" s="1315"/>
      <c r="H95" s="1316"/>
      <c r="I95" s="1263"/>
      <c r="J95" s="1264"/>
      <c r="K95" s="1263"/>
      <c r="L95" s="1266"/>
    </row>
    <row r="96" spans="2:12" customFormat="1" ht="15.95" customHeight="1" x14ac:dyDescent="0.25">
      <c r="B96" s="1340" t="s">
        <v>406</v>
      </c>
      <c r="C96" s="1341"/>
      <c r="D96" s="1341"/>
      <c r="E96" s="1341"/>
      <c r="F96" s="1341"/>
      <c r="G96" s="1341"/>
      <c r="H96" s="1342"/>
      <c r="I96" s="1261">
        <v>0</v>
      </c>
      <c r="J96" s="1262"/>
      <c r="K96" s="1261">
        <v>0</v>
      </c>
      <c r="L96" s="1265"/>
    </row>
    <row r="97" spans="2:12" customFormat="1" ht="11.25" customHeight="1" thickBot="1" x14ac:dyDescent="0.3">
      <c r="B97" s="1343"/>
      <c r="C97" s="1344"/>
      <c r="D97" s="1344"/>
      <c r="E97" s="1344"/>
      <c r="F97" s="1344"/>
      <c r="G97" s="1344"/>
      <c r="H97" s="1345"/>
      <c r="I97" s="1346"/>
      <c r="J97" s="1347"/>
      <c r="K97" s="1346"/>
      <c r="L97" s="1348"/>
    </row>
    <row r="98" spans="2:12" customFormat="1" ht="15.95" customHeight="1" x14ac:dyDescent="0.25">
      <c r="B98" s="1349" t="s">
        <v>407</v>
      </c>
      <c r="C98" s="1350"/>
      <c r="D98" s="1350" t="s">
        <v>408</v>
      </c>
      <c r="E98" s="1350"/>
      <c r="F98" s="1350"/>
      <c r="G98" s="1350"/>
      <c r="H98" s="1350"/>
      <c r="I98" s="1350" t="s">
        <v>409</v>
      </c>
      <c r="J98" s="1350"/>
      <c r="K98" s="1350"/>
      <c r="L98" s="1351"/>
    </row>
    <row r="99" spans="2:12" customFormat="1" ht="15.95" customHeight="1" x14ac:dyDescent="0.25">
      <c r="B99" s="1325" t="s">
        <v>410</v>
      </c>
      <c r="C99" s="1326"/>
      <c r="D99" s="1328" t="s">
        <v>411</v>
      </c>
      <c r="E99" s="1328"/>
      <c r="F99" s="1328"/>
      <c r="G99" s="1328"/>
      <c r="H99" s="1328"/>
      <c r="I99" s="1330" t="s">
        <v>412</v>
      </c>
      <c r="J99" s="1330"/>
      <c r="K99" s="1330"/>
      <c r="L99" s="1331"/>
    </row>
    <row r="100" spans="2:12" customFormat="1" ht="15.95" customHeight="1" x14ac:dyDescent="0.25">
      <c r="B100" s="1288"/>
      <c r="C100" s="1327"/>
      <c r="D100" s="1329"/>
      <c r="E100" s="1329"/>
      <c r="F100" s="1329"/>
      <c r="G100" s="1329"/>
      <c r="H100" s="1329"/>
      <c r="I100" s="1332"/>
      <c r="J100" s="1332"/>
      <c r="K100" s="1332"/>
      <c r="L100" s="1333"/>
    </row>
    <row r="101" spans="2:12" customFormat="1" ht="15.95" customHeight="1" x14ac:dyDescent="0.25">
      <c r="B101" s="1288"/>
      <c r="C101" s="1327"/>
      <c r="D101" s="1329"/>
      <c r="E101" s="1329"/>
      <c r="F101" s="1329"/>
      <c r="G101" s="1329"/>
      <c r="H101" s="1329"/>
      <c r="I101" s="1332"/>
      <c r="J101" s="1332"/>
      <c r="K101" s="1332"/>
      <c r="L101" s="1333"/>
    </row>
    <row r="102" spans="2:12" customFormat="1" ht="15.95" customHeight="1" x14ac:dyDescent="0.25">
      <c r="B102" s="1334" t="s">
        <v>413</v>
      </c>
      <c r="C102" s="1327"/>
      <c r="D102" s="1329" t="s">
        <v>414</v>
      </c>
      <c r="E102" s="1329"/>
      <c r="F102" s="1329"/>
      <c r="G102" s="1329"/>
      <c r="H102" s="1329"/>
      <c r="I102" s="1332" t="s">
        <v>415</v>
      </c>
      <c r="J102" s="1332"/>
      <c r="K102" s="1332"/>
      <c r="L102" s="1333"/>
    </row>
    <row r="103" spans="2:12" customFormat="1" ht="15.95" customHeight="1" x14ac:dyDescent="0.25">
      <c r="B103" s="1288"/>
      <c r="C103" s="1327"/>
      <c r="D103" s="1329"/>
      <c r="E103" s="1329"/>
      <c r="F103" s="1329"/>
      <c r="G103" s="1329"/>
      <c r="H103" s="1329"/>
      <c r="I103" s="1332"/>
      <c r="J103" s="1332"/>
      <c r="K103" s="1332"/>
      <c r="L103" s="1333"/>
    </row>
    <row r="104" spans="2:12" customFormat="1" ht="15.95" customHeight="1" thickBot="1" x14ac:dyDescent="0.3">
      <c r="B104" s="1335"/>
      <c r="C104" s="1336"/>
      <c r="D104" s="1337"/>
      <c r="E104" s="1337"/>
      <c r="F104" s="1337"/>
      <c r="G104" s="1337"/>
      <c r="H104" s="1337"/>
      <c r="I104" s="1338"/>
      <c r="J104" s="1338"/>
      <c r="K104" s="1338"/>
      <c r="L104" s="1339"/>
    </row>
    <row r="105" spans="2:12" customFormat="1" ht="15.95" customHeight="1" thickBot="1" x14ac:dyDescent="0.3"/>
    <row r="106" spans="2:12" customFormat="1" ht="15.95" customHeight="1" x14ac:dyDescent="0.25">
      <c r="B106" s="1225" t="s">
        <v>358</v>
      </c>
      <c r="C106" s="1226"/>
      <c r="D106" s="1226"/>
      <c r="E106" s="1226"/>
      <c r="F106" s="1226"/>
      <c r="G106" s="1226"/>
      <c r="H106" s="1226"/>
      <c r="I106" s="1226"/>
      <c r="J106" s="1226"/>
      <c r="K106" s="1226"/>
      <c r="L106" s="1227"/>
    </row>
    <row r="107" spans="2:12" customFormat="1" ht="15.95" customHeight="1" x14ac:dyDescent="0.25">
      <c r="B107" s="1228"/>
      <c r="C107" s="1229"/>
      <c r="D107" s="1229"/>
      <c r="E107" s="1229"/>
      <c r="F107" s="1229"/>
      <c r="G107" s="1229"/>
      <c r="H107" s="1229"/>
      <c r="I107" s="1229"/>
      <c r="J107" s="1229"/>
      <c r="K107" s="1229"/>
      <c r="L107" s="1230"/>
    </row>
    <row r="108" spans="2:12" customFormat="1" ht="15.95" customHeight="1" thickBot="1" x14ac:dyDescent="0.3">
      <c r="B108" s="1228"/>
      <c r="C108" s="1229"/>
      <c r="D108" s="1229"/>
      <c r="E108" s="1229"/>
      <c r="F108" s="1229"/>
      <c r="G108" s="1229"/>
      <c r="H108" s="1229"/>
      <c r="I108" s="1229"/>
      <c r="J108" s="1229"/>
      <c r="K108" s="1229"/>
      <c r="L108" s="1230"/>
    </row>
    <row r="109" spans="2:12" customFormat="1" ht="15.95" customHeight="1" x14ac:dyDescent="0.25">
      <c r="B109" s="1231" t="s">
        <v>359</v>
      </c>
      <c r="C109" s="1232"/>
      <c r="D109" s="1232"/>
      <c r="E109" s="1232"/>
      <c r="F109" s="1232"/>
      <c r="G109" s="1232"/>
      <c r="H109" s="1233" t="s">
        <v>360</v>
      </c>
      <c r="I109" s="1236" t="s">
        <v>361</v>
      </c>
      <c r="J109" s="1237"/>
      <c r="K109" s="1236" t="s">
        <v>361</v>
      </c>
      <c r="L109" s="1238"/>
    </row>
    <row r="110" spans="2:12" customFormat="1" ht="15.95" customHeight="1" x14ac:dyDescent="0.25">
      <c r="B110" s="1239" t="s">
        <v>362</v>
      </c>
      <c r="C110" s="1240"/>
      <c r="D110" s="1240"/>
      <c r="E110" s="1240"/>
      <c r="F110" s="1240"/>
      <c r="G110" s="1240"/>
      <c r="H110" s="1234"/>
      <c r="I110" s="1241" t="s">
        <v>2</v>
      </c>
      <c r="J110" s="1242"/>
      <c r="K110" s="1241"/>
      <c r="L110" s="1247"/>
    </row>
    <row r="111" spans="2:12" customFormat="1" ht="15.95" customHeight="1" x14ac:dyDescent="0.25">
      <c r="B111" s="1239" t="s">
        <v>363</v>
      </c>
      <c r="C111" s="1240"/>
      <c r="D111" s="1240"/>
      <c r="E111" s="1240"/>
      <c r="F111" s="1240"/>
      <c r="G111" s="1240"/>
      <c r="H111" s="1234"/>
      <c r="I111" s="1243"/>
      <c r="J111" s="1244"/>
      <c r="K111" s="1243"/>
      <c r="L111" s="1248"/>
    </row>
    <row r="112" spans="2:12" customFormat="1" ht="15.95" customHeight="1" thickBot="1" x14ac:dyDescent="0.3">
      <c r="B112" s="1250"/>
      <c r="C112" s="1251"/>
      <c r="D112" s="1251"/>
      <c r="E112" s="1251"/>
      <c r="F112" s="1251"/>
      <c r="G112" s="1252"/>
      <c r="H112" s="1235"/>
      <c r="I112" s="1245"/>
      <c r="J112" s="1246"/>
      <c r="K112" s="1245"/>
      <c r="L112" s="1249"/>
    </row>
    <row r="113" spans="2:12" customFormat="1" ht="15.95" customHeight="1" x14ac:dyDescent="0.25">
      <c r="B113" s="1198" t="s">
        <v>364</v>
      </c>
      <c r="C113" s="1199"/>
      <c r="D113" s="1199"/>
      <c r="E113" s="1199"/>
      <c r="F113" s="1199"/>
      <c r="G113" s="1199"/>
      <c r="H113" s="1199"/>
      <c r="I113" s="1199"/>
      <c r="J113" s="1199"/>
      <c r="K113" s="1199"/>
      <c r="L113" s="1200"/>
    </row>
    <row r="114" spans="2:12" customFormat="1" ht="15.95" customHeight="1" x14ac:dyDescent="0.25">
      <c r="B114" s="1201"/>
      <c r="C114" s="1202"/>
      <c r="D114" s="1202"/>
      <c r="E114" s="1202"/>
      <c r="F114" s="1202"/>
      <c r="G114" s="1202"/>
      <c r="H114" s="1202"/>
      <c r="I114" s="1202"/>
      <c r="J114" s="1202"/>
      <c r="K114" s="1202"/>
      <c r="L114" s="1203"/>
    </row>
    <row r="115" spans="2:12" customFormat="1" ht="15.95" customHeight="1" thickBot="1" x14ac:dyDescent="0.3">
      <c r="B115" s="1204" t="s">
        <v>365</v>
      </c>
      <c r="C115" s="1205"/>
      <c r="D115" s="1205"/>
      <c r="E115" s="1205"/>
      <c r="F115" s="1205"/>
      <c r="G115" s="1205"/>
      <c r="H115" s="1206"/>
      <c r="I115" s="1207">
        <v>12</v>
      </c>
      <c r="J115" s="1207"/>
      <c r="K115" s="1207">
        <v>12</v>
      </c>
      <c r="L115" s="1207"/>
    </row>
    <row r="116" spans="2:12" customFormat="1" ht="15.95" customHeight="1" thickBot="1" x14ac:dyDescent="0.3">
      <c r="B116" s="1208" t="s">
        <v>366</v>
      </c>
      <c r="C116" s="1209"/>
      <c r="D116" s="1209"/>
      <c r="E116" s="1209"/>
      <c r="F116" s="1209"/>
      <c r="G116" s="1209"/>
      <c r="H116" s="1209"/>
      <c r="I116" s="1209"/>
      <c r="J116" s="1209"/>
      <c r="K116" s="1209"/>
      <c r="L116" s="1210"/>
    </row>
    <row r="117" spans="2:12" customFormat="1" ht="15.95" customHeight="1" x14ac:dyDescent="0.25">
      <c r="B117" s="207" t="s">
        <v>367</v>
      </c>
      <c r="C117" s="1217" t="s">
        <v>368</v>
      </c>
      <c r="D117" s="1218"/>
      <c r="E117" s="1218"/>
      <c r="F117" s="1218"/>
      <c r="G117" s="1218"/>
      <c r="H117" s="1219"/>
      <c r="I117" s="1220">
        <v>0</v>
      </c>
      <c r="J117" s="1220"/>
      <c r="K117" s="1216">
        <v>0</v>
      </c>
      <c r="L117" s="1221"/>
    </row>
    <row r="118" spans="2:12" customFormat="1" ht="15.95" customHeight="1" x14ac:dyDescent="0.25">
      <c r="B118" s="208" t="s">
        <v>369</v>
      </c>
      <c r="C118" s="1211" t="s">
        <v>370</v>
      </c>
      <c r="D118" s="1212"/>
      <c r="E118" s="1212"/>
      <c r="F118" s="1212"/>
      <c r="G118" s="1212"/>
      <c r="H118" s="1213"/>
      <c r="I118" s="1214">
        <v>0</v>
      </c>
      <c r="J118" s="1214"/>
      <c r="K118" s="1214">
        <v>0</v>
      </c>
      <c r="L118" s="1215"/>
    </row>
    <row r="119" spans="2:12" customFormat="1" ht="15.95" customHeight="1" x14ac:dyDescent="0.25">
      <c r="B119" s="208" t="s">
        <v>371</v>
      </c>
      <c r="C119" s="1211" t="s">
        <v>372</v>
      </c>
      <c r="D119" s="1212"/>
      <c r="E119" s="1212"/>
      <c r="F119" s="1212"/>
      <c r="G119" s="1212"/>
      <c r="H119" s="1213"/>
      <c r="I119" s="1216">
        <v>0</v>
      </c>
      <c r="J119" s="1216"/>
      <c r="K119" s="1214">
        <v>0</v>
      </c>
      <c r="L119" s="1215"/>
    </row>
    <row r="120" spans="2:12" customFormat="1" ht="15.95" customHeight="1" x14ac:dyDescent="0.25">
      <c r="B120" s="208" t="s">
        <v>373</v>
      </c>
      <c r="C120" s="1211" t="s">
        <v>374</v>
      </c>
      <c r="D120" s="1212"/>
      <c r="E120" s="1212"/>
      <c r="F120" s="1212"/>
      <c r="G120" s="1212"/>
      <c r="H120" s="1213"/>
      <c r="I120" s="1214">
        <v>0</v>
      </c>
      <c r="J120" s="1214"/>
      <c r="K120" s="1214">
        <v>0</v>
      </c>
      <c r="L120" s="1215"/>
    </row>
    <row r="121" spans="2:12" customFormat="1" ht="15.95" customHeight="1" x14ac:dyDescent="0.25">
      <c r="B121" s="208" t="s">
        <v>375</v>
      </c>
      <c r="C121" s="1211" t="s">
        <v>376</v>
      </c>
      <c r="D121" s="1212"/>
      <c r="E121" s="1212"/>
      <c r="F121" s="1212"/>
      <c r="G121" s="1212"/>
      <c r="H121" s="1213"/>
      <c r="I121" s="1214">
        <v>0</v>
      </c>
      <c r="J121" s="1214"/>
      <c r="K121" s="1214">
        <v>0</v>
      </c>
      <c r="L121" s="1215"/>
    </row>
    <row r="122" spans="2:12" customFormat="1" ht="15.95" customHeight="1" x14ac:dyDescent="0.25">
      <c r="B122" s="208" t="s">
        <v>377</v>
      </c>
      <c r="C122" s="1222" t="s">
        <v>378</v>
      </c>
      <c r="D122" s="1223"/>
      <c r="E122" s="1223"/>
      <c r="F122" s="1223"/>
      <c r="G122" s="1223"/>
      <c r="H122" s="1224"/>
      <c r="I122" s="1214">
        <v>0</v>
      </c>
      <c r="J122" s="1214"/>
      <c r="K122" s="1214">
        <v>0</v>
      </c>
      <c r="L122" s="1215"/>
    </row>
    <row r="123" spans="2:12" customFormat="1" ht="15.95" customHeight="1" x14ac:dyDescent="0.25">
      <c r="B123" s="208" t="s">
        <v>379</v>
      </c>
      <c r="C123" s="1211" t="s">
        <v>380</v>
      </c>
      <c r="D123" s="1212"/>
      <c r="E123" s="1212"/>
      <c r="F123" s="1212"/>
      <c r="G123" s="1212"/>
      <c r="H123" s="1213"/>
      <c r="I123" s="1214">
        <v>0</v>
      </c>
      <c r="J123" s="1214"/>
      <c r="K123" s="1214">
        <v>0</v>
      </c>
      <c r="L123" s="1215"/>
    </row>
    <row r="124" spans="2:12" customFormat="1" ht="15.95" customHeight="1" x14ac:dyDescent="0.25">
      <c r="B124" s="1253" t="s">
        <v>381</v>
      </c>
      <c r="C124" s="1255" t="s">
        <v>382</v>
      </c>
      <c r="D124" s="1256"/>
      <c r="E124" s="1256"/>
      <c r="F124" s="1256"/>
      <c r="G124" s="1256"/>
      <c r="H124" s="1257"/>
      <c r="I124" s="1261">
        <v>0</v>
      </c>
      <c r="J124" s="1262"/>
      <c r="K124" s="1261">
        <v>0</v>
      </c>
      <c r="L124" s="1265"/>
    </row>
    <row r="125" spans="2:12" customFormat="1" ht="10.5" customHeight="1" x14ac:dyDescent="0.25">
      <c r="B125" s="1254"/>
      <c r="C125" s="1258"/>
      <c r="D125" s="1259"/>
      <c r="E125" s="1259"/>
      <c r="F125" s="1259"/>
      <c r="G125" s="1259"/>
      <c r="H125" s="1260"/>
      <c r="I125" s="1263"/>
      <c r="J125" s="1264"/>
      <c r="K125" s="1263"/>
      <c r="L125" s="1266"/>
    </row>
    <row r="126" spans="2:12" customFormat="1" ht="15.95" customHeight="1" x14ac:dyDescent="0.25">
      <c r="B126" s="446" t="s">
        <v>383</v>
      </c>
      <c r="C126" s="1222" t="s">
        <v>384</v>
      </c>
      <c r="D126" s="1223"/>
      <c r="E126" s="1223"/>
      <c r="F126" s="1223"/>
      <c r="G126" s="1223"/>
      <c r="H126" s="1224"/>
      <c r="I126" s="1269">
        <v>0</v>
      </c>
      <c r="J126" s="1270"/>
      <c r="K126" s="1269">
        <v>0</v>
      </c>
      <c r="L126" s="1271"/>
    </row>
    <row r="127" spans="2:12" customFormat="1" ht="15.95" customHeight="1" x14ac:dyDescent="0.25">
      <c r="B127" s="208" t="s">
        <v>385</v>
      </c>
      <c r="C127" s="1211" t="s">
        <v>386</v>
      </c>
      <c r="D127" s="1212"/>
      <c r="E127" s="1212"/>
      <c r="F127" s="1212"/>
      <c r="G127" s="1212"/>
      <c r="H127" s="1213"/>
      <c r="I127" s="1267">
        <f>I117-I118+I119+I120+I121+I122+I123+I124+I126</f>
        <v>0</v>
      </c>
      <c r="J127" s="1267"/>
      <c r="K127" s="1267">
        <f>K117-K118+K119+K120+K121+K122+K123+K124+K126</f>
        <v>0</v>
      </c>
      <c r="L127" s="1268"/>
    </row>
    <row r="128" spans="2:12" customFormat="1" ht="15.95" customHeight="1" x14ac:dyDescent="0.25">
      <c r="B128" s="208" t="s">
        <v>387</v>
      </c>
      <c r="C128" s="1211" t="s">
        <v>388</v>
      </c>
      <c r="D128" s="1212"/>
      <c r="E128" s="1212"/>
      <c r="F128" s="1212"/>
      <c r="G128" s="1212"/>
      <c r="H128" s="1213"/>
      <c r="I128" s="1278">
        <f>I115</f>
        <v>12</v>
      </c>
      <c r="J128" s="1278"/>
      <c r="K128" s="1278">
        <f>K115</f>
        <v>12</v>
      </c>
      <c r="L128" s="1268"/>
    </row>
    <row r="129" spans="2:12" customFormat="1" ht="15.95" customHeight="1" x14ac:dyDescent="0.25">
      <c r="B129" s="209"/>
      <c r="C129" s="1211" t="s">
        <v>389</v>
      </c>
      <c r="D129" s="1212"/>
      <c r="E129" s="1212"/>
      <c r="F129" s="1212"/>
      <c r="G129" s="1212"/>
      <c r="H129" s="1213"/>
      <c r="I129" s="1279">
        <f>I127/I128</f>
        <v>0</v>
      </c>
      <c r="J129" s="1280"/>
      <c r="K129" s="1279">
        <f>K127/K128</f>
        <v>0</v>
      </c>
      <c r="L129" s="1281"/>
    </row>
    <row r="130" spans="2:12" customFormat="1" ht="15.95" customHeight="1" x14ac:dyDescent="0.25">
      <c r="B130" s="209" t="s">
        <v>390</v>
      </c>
      <c r="C130" s="1222" t="s">
        <v>391</v>
      </c>
      <c r="D130" s="1223"/>
      <c r="E130" s="1223"/>
      <c r="F130" s="1223"/>
      <c r="G130" s="1223"/>
      <c r="H130" s="1224"/>
      <c r="I130" s="1214">
        <v>0</v>
      </c>
      <c r="J130" s="1214"/>
      <c r="K130" s="1214">
        <v>0</v>
      </c>
      <c r="L130" s="1215"/>
    </row>
    <row r="131" spans="2:12" customFormat="1" ht="15.95" customHeight="1" thickBot="1" x14ac:dyDescent="0.3">
      <c r="B131" s="210" t="s">
        <v>392</v>
      </c>
      <c r="C131" s="1272" t="s">
        <v>393</v>
      </c>
      <c r="D131" s="1273"/>
      <c r="E131" s="1273"/>
      <c r="F131" s="1273"/>
      <c r="G131" s="1273"/>
      <c r="H131" s="1274"/>
      <c r="I131" s="1275">
        <f>+I129-I130</f>
        <v>0</v>
      </c>
      <c r="J131" s="1276"/>
      <c r="K131" s="1276">
        <f>+K129-K130</f>
        <v>0</v>
      </c>
      <c r="L131" s="1277"/>
    </row>
    <row r="132" spans="2:12" customFormat="1" ht="15.95" customHeight="1" x14ac:dyDescent="0.25">
      <c r="B132" s="1282" t="s">
        <v>394</v>
      </c>
      <c r="C132" s="1283"/>
      <c r="D132" s="1283"/>
      <c r="E132" s="1283"/>
      <c r="F132" s="1283"/>
      <c r="G132" s="1283"/>
      <c r="H132" s="1283"/>
      <c r="I132" s="1283"/>
      <c r="J132" s="1283"/>
      <c r="K132" s="1283"/>
      <c r="L132" s="1284"/>
    </row>
    <row r="133" spans="2:12" customFormat="1" ht="15.95" customHeight="1" x14ac:dyDescent="0.25">
      <c r="B133" s="1198"/>
      <c r="C133" s="1199"/>
      <c r="D133" s="1199"/>
      <c r="E133" s="1199"/>
      <c r="F133" s="1199"/>
      <c r="G133" s="1199"/>
      <c r="H133" s="1199"/>
      <c r="I133" s="1199"/>
      <c r="J133" s="1199"/>
      <c r="K133" s="1199"/>
      <c r="L133" s="1200"/>
    </row>
    <row r="134" spans="2:12" customFormat="1" ht="15.95" customHeight="1" thickBot="1" x14ac:dyDescent="0.3">
      <c r="B134" s="1285"/>
      <c r="C134" s="1286"/>
      <c r="D134" s="1286"/>
      <c r="E134" s="1286"/>
      <c r="F134" s="1286"/>
      <c r="G134" s="1286"/>
      <c r="H134" s="1286"/>
      <c r="I134" s="1286"/>
      <c r="J134" s="1286"/>
      <c r="K134" s="1286"/>
      <c r="L134" s="1287"/>
    </row>
    <row r="135" spans="2:12" customFormat="1" ht="15.95" customHeight="1" x14ac:dyDescent="0.25">
      <c r="B135" s="1254" t="s">
        <v>395</v>
      </c>
      <c r="C135" s="1289" t="s">
        <v>396</v>
      </c>
      <c r="D135" s="1290"/>
      <c r="E135" s="1290"/>
      <c r="F135" s="1290"/>
      <c r="G135" s="1290"/>
      <c r="H135" s="1291"/>
      <c r="I135" s="1216">
        <v>0</v>
      </c>
      <c r="J135" s="1263"/>
      <c r="K135" s="1216">
        <v>0</v>
      </c>
      <c r="L135" s="1221"/>
    </row>
    <row r="136" spans="2:12" customFormat="1" ht="12.75" customHeight="1" x14ac:dyDescent="0.25">
      <c r="B136" s="1288"/>
      <c r="C136" s="1292"/>
      <c r="D136" s="1293"/>
      <c r="E136" s="1293"/>
      <c r="F136" s="1293"/>
      <c r="G136" s="1293"/>
      <c r="H136" s="1294"/>
      <c r="I136" s="1214"/>
      <c r="J136" s="1295"/>
      <c r="K136" s="1214"/>
      <c r="L136" s="1215"/>
    </row>
    <row r="137" spans="2:12" customFormat="1" ht="15.95" customHeight="1" x14ac:dyDescent="0.25">
      <c r="B137" s="1288"/>
      <c r="C137" s="1258"/>
      <c r="D137" s="1259"/>
      <c r="E137" s="1259"/>
      <c r="F137" s="1259"/>
      <c r="G137" s="1259"/>
      <c r="H137" s="1260"/>
      <c r="I137" s="1214"/>
      <c r="J137" s="1295"/>
      <c r="K137" s="1214"/>
      <c r="L137" s="1215"/>
    </row>
    <row r="138" spans="2:12" customFormat="1" ht="15.95" customHeight="1" x14ac:dyDescent="0.25">
      <c r="B138" s="1288" t="s">
        <v>397</v>
      </c>
      <c r="C138" s="1255" t="s">
        <v>398</v>
      </c>
      <c r="D138" s="1256"/>
      <c r="E138" s="1256"/>
      <c r="F138" s="1256"/>
      <c r="G138" s="1256"/>
      <c r="H138" s="1257"/>
      <c r="I138" s="1296">
        <v>0.75</v>
      </c>
      <c r="J138" s="1297"/>
      <c r="K138" s="1296">
        <v>0.75</v>
      </c>
      <c r="L138" s="1302"/>
    </row>
    <row r="139" spans="2:12" customFormat="1" ht="6.75" customHeight="1" x14ac:dyDescent="0.25">
      <c r="B139" s="1288"/>
      <c r="C139" s="1292"/>
      <c r="D139" s="1293"/>
      <c r="E139" s="1293"/>
      <c r="F139" s="1293"/>
      <c r="G139" s="1293"/>
      <c r="H139" s="1294"/>
      <c r="I139" s="1298"/>
      <c r="J139" s="1299"/>
      <c r="K139" s="1303"/>
      <c r="L139" s="1304"/>
    </row>
    <row r="140" spans="2:12" customFormat="1" ht="15.95" customHeight="1" x14ac:dyDescent="0.25">
      <c r="B140" s="1288"/>
      <c r="C140" s="1258"/>
      <c r="D140" s="1259"/>
      <c r="E140" s="1259"/>
      <c r="F140" s="1259"/>
      <c r="G140" s="1259"/>
      <c r="H140" s="1260"/>
      <c r="I140" s="1300"/>
      <c r="J140" s="1301"/>
      <c r="K140" s="1305"/>
      <c r="L140" s="1306"/>
    </row>
    <row r="141" spans="2:12" customFormat="1" ht="15.95" customHeight="1" x14ac:dyDescent="0.25">
      <c r="B141" s="208" t="s">
        <v>385</v>
      </c>
      <c r="C141" s="1211" t="s">
        <v>399</v>
      </c>
      <c r="D141" s="1212"/>
      <c r="E141" s="1212"/>
      <c r="F141" s="1212"/>
      <c r="G141" s="1212"/>
      <c r="H141" s="1213"/>
      <c r="I141" s="1267">
        <f>I135*I138</f>
        <v>0</v>
      </c>
      <c r="J141" s="1279"/>
      <c r="K141" s="1267">
        <f>K135*K138</f>
        <v>0</v>
      </c>
      <c r="L141" s="1268"/>
    </row>
    <row r="142" spans="2:12" customFormat="1" ht="15.95" customHeight="1" x14ac:dyDescent="0.25">
      <c r="B142" s="209" t="s">
        <v>400</v>
      </c>
      <c r="C142" s="1211" t="s">
        <v>401</v>
      </c>
      <c r="D142" s="1212"/>
      <c r="E142" s="1212"/>
      <c r="F142" s="1212"/>
      <c r="G142" s="1212"/>
      <c r="H142" s="1213"/>
      <c r="I142" s="1323">
        <v>0</v>
      </c>
      <c r="J142" s="1261"/>
      <c r="K142" s="1323">
        <v>0</v>
      </c>
      <c r="L142" s="1324"/>
    </row>
    <row r="143" spans="2:12" customFormat="1" ht="15.95" customHeight="1" thickBot="1" x14ac:dyDescent="0.3">
      <c r="B143" s="210" t="s">
        <v>402</v>
      </c>
      <c r="C143" s="1272" t="s">
        <v>403</v>
      </c>
      <c r="D143" s="1273"/>
      <c r="E143" s="1273"/>
      <c r="F143" s="1273"/>
      <c r="G143" s="1273"/>
      <c r="H143" s="1274"/>
      <c r="I143" s="1276">
        <f>I141-I142</f>
        <v>0</v>
      </c>
      <c r="J143" s="1307"/>
      <c r="K143" s="1276">
        <f>K141-K142</f>
        <v>0</v>
      </c>
      <c r="L143" s="1277"/>
    </row>
    <row r="144" spans="2:12" customFormat="1" ht="15.95" customHeight="1" thickBot="1" x14ac:dyDescent="0.3">
      <c r="B144" s="1208" t="s">
        <v>404</v>
      </c>
      <c r="C144" s="1209"/>
      <c r="D144" s="1209"/>
      <c r="E144" s="1209"/>
      <c r="F144" s="1209"/>
      <c r="G144" s="1209"/>
      <c r="H144" s="1209"/>
      <c r="I144" s="1209"/>
      <c r="J144" s="1209"/>
      <c r="K144" s="1209"/>
      <c r="L144" s="1210"/>
    </row>
    <row r="145" spans="2:12" customFormat="1" ht="15.95" customHeight="1" x14ac:dyDescent="0.25">
      <c r="B145" s="1308" t="s">
        <v>405</v>
      </c>
      <c r="C145" s="1309"/>
      <c r="D145" s="1309"/>
      <c r="E145" s="1309"/>
      <c r="F145" s="1309"/>
      <c r="G145" s="1309"/>
      <c r="H145" s="1310"/>
      <c r="I145" s="1317">
        <v>0</v>
      </c>
      <c r="J145" s="1318"/>
      <c r="K145" s="1317">
        <v>0</v>
      </c>
      <c r="L145" s="1321"/>
    </row>
    <row r="146" spans="2:12" customFormat="1" ht="9.75" customHeight="1" x14ac:dyDescent="0.25">
      <c r="B146" s="1311"/>
      <c r="C146" s="1312"/>
      <c r="D146" s="1312"/>
      <c r="E146" s="1312"/>
      <c r="F146" s="1312"/>
      <c r="G146" s="1312"/>
      <c r="H146" s="1313"/>
      <c r="I146" s="1319"/>
      <c r="J146" s="1320"/>
      <c r="K146" s="1319"/>
      <c r="L146" s="1322"/>
    </row>
    <row r="147" spans="2:12" customFormat="1" ht="15.95" customHeight="1" x14ac:dyDescent="0.25">
      <c r="B147" s="1314"/>
      <c r="C147" s="1315"/>
      <c r="D147" s="1315"/>
      <c r="E147" s="1315"/>
      <c r="F147" s="1315"/>
      <c r="G147" s="1315"/>
      <c r="H147" s="1316"/>
      <c r="I147" s="1263"/>
      <c r="J147" s="1264"/>
      <c r="K147" s="1263"/>
      <c r="L147" s="1266"/>
    </row>
    <row r="148" spans="2:12" customFormat="1" ht="11.25" customHeight="1" x14ac:dyDescent="0.25">
      <c r="B148" s="1340" t="s">
        <v>406</v>
      </c>
      <c r="C148" s="1341"/>
      <c r="D148" s="1341"/>
      <c r="E148" s="1341"/>
      <c r="F148" s="1341"/>
      <c r="G148" s="1341"/>
      <c r="H148" s="1342"/>
      <c r="I148" s="1261">
        <v>0</v>
      </c>
      <c r="J148" s="1262"/>
      <c r="K148" s="1261">
        <v>0</v>
      </c>
      <c r="L148" s="1265"/>
    </row>
    <row r="149" spans="2:12" customFormat="1" ht="15.95" customHeight="1" thickBot="1" x14ac:dyDescent="0.3">
      <c r="B149" s="1343"/>
      <c r="C149" s="1344"/>
      <c r="D149" s="1344"/>
      <c r="E149" s="1344"/>
      <c r="F149" s="1344"/>
      <c r="G149" s="1344"/>
      <c r="H149" s="1345"/>
      <c r="I149" s="1346"/>
      <c r="J149" s="1347"/>
      <c r="K149" s="1346"/>
      <c r="L149" s="1348"/>
    </row>
    <row r="150" spans="2:12" customFormat="1" ht="15.95" customHeight="1" x14ac:dyDescent="0.25">
      <c r="B150" s="1349" t="s">
        <v>407</v>
      </c>
      <c r="C150" s="1350"/>
      <c r="D150" s="1350" t="s">
        <v>408</v>
      </c>
      <c r="E150" s="1350"/>
      <c r="F150" s="1350"/>
      <c r="G150" s="1350"/>
      <c r="H150" s="1350"/>
      <c r="I150" s="1350" t="s">
        <v>409</v>
      </c>
      <c r="J150" s="1350"/>
      <c r="K150" s="1350"/>
      <c r="L150" s="1351"/>
    </row>
    <row r="151" spans="2:12" customFormat="1" ht="15.95" customHeight="1" x14ac:dyDescent="0.25">
      <c r="B151" s="1325" t="s">
        <v>410</v>
      </c>
      <c r="C151" s="1326"/>
      <c r="D151" s="1328" t="s">
        <v>411</v>
      </c>
      <c r="E151" s="1328"/>
      <c r="F151" s="1328"/>
      <c r="G151" s="1328"/>
      <c r="H151" s="1328"/>
      <c r="I151" s="1330" t="s">
        <v>412</v>
      </c>
      <c r="J151" s="1330"/>
      <c r="K151" s="1330"/>
      <c r="L151" s="1331"/>
    </row>
    <row r="152" spans="2:12" customFormat="1" ht="8.25" customHeight="1" x14ac:dyDescent="0.25">
      <c r="B152" s="1288"/>
      <c r="C152" s="1327"/>
      <c r="D152" s="1329"/>
      <c r="E152" s="1329"/>
      <c r="F152" s="1329"/>
      <c r="G152" s="1329"/>
      <c r="H152" s="1329"/>
      <c r="I152" s="1332"/>
      <c r="J152" s="1332"/>
      <c r="K152" s="1332"/>
      <c r="L152" s="1333"/>
    </row>
    <row r="153" spans="2:12" customFormat="1" ht="15.95" customHeight="1" x14ac:dyDescent="0.25">
      <c r="B153" s="1288"/>
      <c r="C153" s="1327"/>
      <c r="D153" s="1329"/>
      <c r="E153" s="1329"/>
      <c r="F153" s="1329"/>
      <c r="G153" s="1329"/>
      <c r="H153" s="1329"/>
      <c r="I153" s="1332"/>
      <c r="J153" s="1332"/>
      <c r="K153" s="1332"/>
      <c r="L153" s="1333"/>
    </row>
    <row r="154" spans="2:12" customFormat="1" ht="15.95" customHeight="1" x14ac:dyDescent="0.25">
      <c r="B154" s="1334" t="s">
        <v>413</v>
      </c>
      <c r="C154" s="1327"/>
      <c r="D154" s="1329" t="s">
        <v>414</v>
      </c>
      <c r="E154" s="1329"/>
      <c r="F154" s="1329"/>
      <c r="G154" s="1329"/>
      <c r="H154" s="1329"/>
      <c r="I154" s="1332" t="s">
        <v>415</v>
      </c>
      <c r="J154" s="1332"/>
      <c r="K154" s="1332"/>
      <c r="L154" s="1333"/>
    </row>
    <row r="155" spans="2:12" customFormat="1" ht="15.95" customHeight="1" x14ac:dyDescent="0.25">
      <c r="B155" s="1288"/>
      <c r="C155" s="1327"/>
      <c r="D155" s="1329"/>
      <c r="E155" s="1329"/>
      <c r="F155" s="1329"/>
      <c r="G155" s="1329"/>
      <c r="H155" s="1329"/>
      <c r="I155" s="1332"/>
      <c r="J155" s="1332"/>
      <c r="K155" s="1332"/>
      <c r="L155" s="1333"/>
    </row>
    <row r="156" spans="2:12" customFormat="1" ht="15.95" customHeight="1" thickBot="1" x14ac:dyDescent="0.3">
      <c r="B156" s="1335"/>
      <c r="C156" s="1336"/>
      <c r="D156" s="1337"/>
      <c r="E156" s="1337"/>
      <c r="F156" s="1337"/>
      <c r="G156" s="1337"/>
      <c r="H156" s="1337"/>
      <c r="I156" s="1338"/>
      <c r="J156" s="1338"/>
      <c r="K156" s="1338"/>
      <c r="L156" s="1339"/>
    </row>
    <row r="157" spans="2:12" customFormat="1" ht="15.95" customHeight="1" thickBot="1" x14ac:dyDescent="0.3"/>
    <row r="158" spans="2:12" customFormat="1" ht="15.95" customHeight="1" x14ac:dyDescent="0.25">
      <c r="B158" s="1225" t="s">
        <v>358</v>
      </c>
      <c r="C158" s="1226"/>
      <c r="D158" s="1226"/>
      <c r="E158" s="1226"/>
      <c r="F158" s="1226"/>
      <c r="G158" s="1226"/>
      <c r="H158" s="1226"/>
      <c r="I158" s="1226"/>
      <c r="J158" s="1226"/>
      <c r="K158" s="1226"/>
      <c r="L158" s="1227"/>
    </row>
    <row r="159" spans="2:12" customFormat="1" ht="15.95" customHeight="1" x14ac:dyDescent="0.25">
      <c r="B159" s="1228"/>
      <c r="C159" s="1229"/>
      <c r="D159" s="1229"/>
      <c r="E159" s="1229"/>
      <c r="F159" s="1229"/>
      <c r="G159" s="1229"/>
      <c r="H159" s="1229"/>
      <c r="I159" s="1229"/>
      <c r="J159" s="1229"/>
      <c r="K159" s="1229"/>
      <c r="L159" s="1230"/>
    </row>
    <row r="160" spans="2:12" customFormat="1" ht="15.95" customHeight="1" thickBot="1" x14ac:dyDescent="0.3">
      <c r="B160" s="1228"/>
      <c r="C160" s="1229"/>
      <c r="D160" s="1229"/>
      <c r="E160" s="1229"/>
      <c r="F160" s="1229"/>
      <c r="G160" s="1229"/>
      <c r="H160" s="1229"/>
      <c r="I160" s="1229"/>
      <c r="J160" s="1229"/>
      <c r="K160" s="1229"/>
      <c r="L160" s="1230"/>
    </row>
    <row r="161" spans="2:12" customFormat="1" ht="15.95" customHeight="1" x14ac:dyDescent="0.25">
      <c r="B161" s="1231" t="s">
        <v>359</v>
      </c>
      <c r="C161" s="1232"/>
      <c r="D161" s="1232"/>
      <c r="E161" s="1232"/>
      <c r="F161" s="1232"/>
      <c r="G161" s="1232"/>
      <c r="H161" s="1233" t="s">
        <v>360</v>
      </c>
      <c r="I161" s="1236" t="s">
        <v>361</v>
      </c>
      <c r="J161" s="1237"/>
      <c r="K161" s="1236" t="s">
        <v>361</v>
      </c>
      <c r="L161" s="1238"/>
    </row>
    <row r="162" spans="2:12" customFormat="1" ht="15.95" customHeight="1" x14ac:dyDescent="0.25">
      <c r="B162" s="1239" t="s">
        <v>362</v>
      </c>
      <c r="C162" s="1240"/>
      <c r="D162" s="1240"/>
      <c r="E162" s="1240"/>
      <c r="F162" s="1240"/>
      <c r="G162" s="1240"/>
      <c r="H162" s="1234"/>
      <c r="I162" s="1241" t="s">
        <v>2</v>
      </c>
      <c r="J162" s="1242"/>
      <c r="K162" s="1241"/>
      <c r="L162" s="1247"/>
    </row>
    <row r="163" spans="2:12" customFormat="1" ht="15.95" customHeight="1" x14ac:dyDescent="0.25">
      <c r="B163" s="1239" t="s">
        <v>363</v>
      </c>
      <c r="C163" s="1240"/>
      <c r="D163" s="1240"/>
      <c r="E163" s="1240"/>
      <c r="F163" s="1240"/>
      <c r="G163" s="1240"/>
      <c r="H163" s="1234"/>
      <c r="I163" s="1243"/>
      <c r="J163" s="1244"/>
      <c r="K163" s="1243"/>
      <c r="L163" s="1248"/>
    </row>
    <row r="164" spans="2:12" customFormat="1" ht="15.95" customHeight="1" thickBot="1" x14ac:dyDescent="0.3">
      <c r="B164" s="1250"/>
      <c r="C164" s="1251"/>
      <c r="D164" s="1251"/>
      <c r="E164" s="1251"/>
      <c r="F164" s="1251"/>
      <c r="G164" s="1252"/>
      <c r="H164" s="1235"/>
      <c r="I164" s="1245"/>
      <c r="J164" s="1246"/>
      <c r="K164" s="1245"/>
      <c r="L164" s="1249"/>
    </row>
    <row r="165" spans="2:12" customFormat="1" ht="15.95" customHeight="1" x14ac:dyDescent="0.25">
      <c r="B165" s="1198" t="s">
        <v>364</v>
      </c>
      <c r="C165" s="1199"/>
      <c r="D165" s="1199"/>
      <c r="E165" s="1199"/>
      <c r="F165" s="1199"/>
      <c r="G165" s="1199"/>
      <c r="H165" s="1199"/>
      <c r="I165" s="1199"/>
      <c r="J165" s="1199"/>
      <c r="K165" s="1199"/>
      <c r="L165" s="1200"/>
    </row>
    <row r="166" spans="2:12" customFormat="1" ht="15.95" customHeight="1" x14ac:dyDescent="0.25">
      <c r="B166" s="1201"/>
      <c r="C166" s="1202"/>
      <c r="D166" s="1202"/>
      <c r="E166" s="1202"/>
      <c r="F166" s="1202"/>
      <c r="G166" s="1202"/>
      <c r="H166" s="1202"/>
      <c r="I166" s="1202"/>
      <c r="J166" s="1202"/>
      <c r="K166" s="1202"/>
      <c r="L166" s="1203"/>
    </row>
    <row r="167" spans="2:12" customFormat="1" ht="15.95" customHeight="1" thickBot="1" x14ac:dyDescent="0.3">
      <c r="B167" s="1204" t="s">
        <v>365</v>
      </c>
      <c r="C167" s="1205"/>
      <c r="D167" s="1205"/>
      <c r="E167" s="1205"/>
      <c r="F167" s="1205"/>
      <c r="G167" s="1205"/>
      <c r="H167" s="1206"/>
      <c r="I167" s="1207">
        <v>12</v>
      </c>
      <c r="J167" s="1207"/>
      <c r="K167" s="1207">
        <v>12</v>
      </c>
      <c r="L167" s="1207"/>
    </row>
    <row r="168" spans="2:12" customFormat="1" ht="15.95" customHeight="1" thickBot="1" x14ac:dyDescent="0.3">
      <c r="B168" s="1208" t="s">
        <v>366</v>
      </c>
      <c r="C168" s="1209"/>
      <c r="D168" s="1209"/>
      <c r="E168" s="1209"/>
      <c r="F168" s="1209"/>
      <c r="G168" s="1209"/>
      <c r="H168" s="1209"/>
      <c r="I168" s="1209"/>
      <c r="J168" s="1209"/>
      <c r="K168" s="1209"/>
      <c r="L168" s="1210"/>
    </row>
    <row r="169" spans="2:12" customFormat="1" ht="15.95" customHeight="1" x14ac:dyDescent="0.25">
      <c r="B169" s="207" t="s">
        <v>367</v>
      </c>
      <c r="C169" s="1217" t="s">
        <v>368</v>
      </c>
      <c r="D169" s="1218"/>
      <c r="E169" s="1218"/>
      <c r="F169" s="1218"/>
      <c r="G169" s="1218"/>
      <c r="H169" s="1219"/>
      <c r="I169" s="1220">
        <v>0</v>
      </c>
      <c r="J169" s="1220"/>
      <c r="K169" s="1216">
        <v>0</v>
      </c>
      <c r="L169" s="1221"/>
    </row>
    <row r="170" spans="2:12" customFormat="1" ht="15.95" customHeight="1" x14ac:dyDescent="0.25">
      <c r="B170" s="208" t="s">
        <v>369</v>
      </c>
      <c r="C170" s="1211" t="s">
        <v>370</v>
      </c>
      <c r="D170" s="1212"/>
      <c r="E170" s="1212"/>
      <c r="F170" s="1212"/>
      <c r="G170" s="1212"/>
      <c r="H170" s="1213"/>
      <c r="I170" s="1214">
        <v>0</v>
      </c>
      <c r="J170" s="1214"/>
      <c r="K170" s="1214">
        <v>0</v>
      </c>
      <c r="L170" s="1215"/>
    </row>
    <row r="171" spans="2:12" customFormat="1" ht="15.95" customHeight="1" x14ac:dyDescent="0.25">
      <c r="B171" s="208" t="s">
        <v>371</v>
      </c>
      <c r="C171" s="1211" t="s">
        <v>372</v>
      </c>
      <c r="D171" s="1212"/>
      <c r="E171" s="1212"/>
      <c r="F171" s="1212"/>
      <c r="G171" s="1212"/>
      <c r="H171" s="1213"/>
      <c r="I171" s="1216">
        <v>0</v>
      </c>
      <c r="J171" s="1216"/>
      <c r="K171" s="1214">
        <v>0</v>
      </c>
      <c r="L171" s="1215"/>
    </row>
    <row r="172" spans="2:12" customFormat="1" ht="15.95" customHeight="1" x14ac:dyDescent="0.25">
      <c r="B172" s="208" t="s">
        <v>373</v>
      </c>
      <c r="C172" s="1211" t="s">
        <v>374</v>
      </c>
      <c r="D172" s="1212"/>
      <c r="E172" s="1212"/>
      <c r="F172" s="1212"/>
      <c r="G172" s="1212"/>
      <c r="H172" s="1213"/>
      <c r="I172" s="1214">
        <v>0</v>
      </c>
      <c r="J172" s="1214"/>
      <c r="K172" s="1214">
        <v>0</v>
      </c>
      <c r="L172" s="1215"/>
    </row>
    <row r="173" spans="2:12" customFormat="1" ht="15.95" customHeight="1" x14ac:dyDescent="0.25">
      <c r="B173" s="208" t="s">
        <v>375</v>
      </c>
      <c r="C173" s="1211" t="s">
        <v>376</v>
      </c>
      <c r="D173" s="1212"/>
      <c r="E173" s="1212"/>
      <c r="F173" s="1212"/>
      <c r="G173" s="1212"/>
      <c r="H173" s="1213"/>
      <c r="I173" s="1214">
        <v>0</v>
      </c>
      <c r="J173" s="1214"/>
      <c r="K173" s="1214">
        <v>0</v>
      </c>
      <c r="L173" s="1215"/>
    </row>
    <row r="174" spans="2:12" customFormat="1" ht="15.95" customHeight="1" x14ac:dyDescent="0.25">
      <c r="B174" s="208" t="s">
        <v>377</v>
      </c>
      <c r="C174" s="1222" t="s">
        <v>378</v>
      </c>
      <c r="D174" s="1223"/>
      <c r="E174" s="1223"/>
      <c r="F174" s="1223"/>
      <c r="G174" s="1223"/>
      <c r="H174" s="1224"/>
      <c r="I174" s="1214">
        <v>0</v>
      </c>
      <c r="J174" s="1214"/>
      <c r="K174" s="1214">
        <v>0</v>
      </c>
      <c r="L174" s="1215"/>
    </row>
    <row r="175" spans="2:12" customFormat="1" ht="15.95" customHeight="1" x14ac:dyDescent="0.25">
      <c r="B175" s="208" t="s">
        <v>379</v>
      </c>
      <c r="C175" s="1211" t="s">
        <v>380</v>
      </c>
      <c r="D175" s="1212"/>
      <c r="E175" s="1212"/>
      <c r="F175" s="1212"/>
      <c r="G175" s="1212"/>
      <c r="H175" s="1213"/>
      <c r="I175" s="1214">
        <v>0</v>
      </c>
      <c r="J175" s="1214"/>
      <c r="K175" s="1214">
        <v>0</v>
      </c>
      <c r="L175" s="1215"/>
    </row>
    <row r="176" spans="2:12" customFormat="1" ht="14.25" customHeight="1" x14ac:dyDescent="0.25">
      <c r="B176" s="1253" t="s">
        <v>381</v>
      </c>
      <c r="C176" s="1255" t="s">
        <v>382</v>
      </c>
      <c r="D176" s="1256"/>
      <c r="E176" s="1256"/>
      <c r="F176" s="1256"/>
      <c r="G176" s="1256"/>
      <c r="H176" s="1257"/>
      <c r="I176" s="1261">
        <v>0</v>
      </c>
      <c r="J176" s="1262"/>
      <c r="K176" s="1261">
        <v>0</v>
      </c>
      <c r="L176" s="1265"/>
    </row>
    <row r="177" spans="2:12" customFormat="1" ht="15.95" customHeight="1" x14ac:dyDescent="0.25">
      <c r="B177" s="1254"/>
      <c r="C177" s="1258"/>
      <c r="D177" s="1259"/>
      <c r="E177" s="1259"/>
      <c r="F177" s="1259"/>
      <c r="G177" s="1259"/>
      <c r="H177" s="1260"/>
      <c r="I177" s="1263"/>
      <c r="J177" s="1264"/>
      <c r="K177" s="1263"/>
      <c r="L177" s="1266"/>
    </row>
    <row r="178" spans="2:12" customFormat="1" ht="15.95" customHeight="1" x14ac:dyDescent="0.25">
      <c r="B178" s="446" t="s">
        <v>383</v>
      </c>
      <c r="C178" s="1222" t="s">
        <v>384</v>
      </c>
      <c r="D178" s="1223"/>
      <c r="E178" s="1223"/>
      <c r="F178" s="1223"/>
      <c r="G178" s="1223"/>
      <c r="H178" s="1224"/>
      <c r="I178" s="1269">
        <v>0</v>
      </c>
      <c r="J178" s="1270"/>
      <c r="K178" s="1269">
        <v>0</v>
      </c>
      <c r="L178" s="1271"/>
    </row>
    <row r="179" spans="2:12" customFormat="1" ht="15.95" customHeight="1" x14ac:dyDescent="0.25">
      <c r="B179" s="208" t="s">
        <v>385</v>
      </c>
      <c r="C179" s="1211" t="s">
        <v>386</v>
      </c>
      <c r="D179" s="1212"/>
      <c r="E179" s="1212"/>
      <c r="F179" s="1212"/>
      <c r="G179" s="1212"/>
      <c r="H179" s="1213"/>
      <c r="I179" s="1267">
        <f>I169-I170+I171+I172+I173+I174+I175+I176+I178</f>
        <v>0</v>
      </c>
      <c r="J179" s="1267"/>
      <c r="K179" s="1267">
        <f>K169-K170+K171+K172+K173+K174+K175+K176+K178</f>
        <v>0</v>
      </c>
      <c r="L179" s="1268"/>
    </row>
    <row r="180" spans="2:12" customFormat="1" ht="15.95" customHeight="1" x14ac:dyDescent="0.25">
      <c r="B180" s="208" t="s">
        <v>387</v>
      </c>
      <c r="C180" s="1211" t="s">
        <v>388</v>
      </c>
      <c r="D180" s="1212"/>
      <c r="E180" s="1212"/>
      <c r="F180" s="1212"/>
      <c r="G180" s="1212"/>
      <c r="H180" s="1213"/>
      <c r="I180" s="1278">
        <f>I167</f>
        <v>12</v>
      </c>
      <c r="J180" s="1278"/>
      <c r="K180" s="1278">
        <f>K167</f>
        <v>12</v>
      </c>
      <c r="L180" s="1268"/>
    </row>
    <row r="181" spans="2:12" customFormat="1" ht="15.95" customHeight="1" x14ac:dyDescent="0.25">
      <c r="B181" s="209"/>
      <c r="C181" s="1211" t="s">
        <v>389</v>
      </c>
      <c r="D181" s="1212"/>
      <c r="E181" s="1212"/>
      <c r="F181" s="1212"/>
      <c r="G181" s="1212"/>
      <c r="H181" s="1213"/>
      <c r="I181" s="1279">
        <f>I179/I180</f>
        <v>0</v>
      </c>
      <c r="J181" s="1280"/>
      <c r="K181" s="1279">
        <f>K179/K180</f>
        <v>0</v>
      </c>
      <c r="L181" s="1281"/>
    </row>
    <row r="182" spans="2:12" customFormat="1" ht="15.95" customHeight="1" x14ac:dyDescent="0.25">
      <c r="B182" s="209" t="s">
        <v>390</v>
      </c>
      <c r="C182" s="1222" t="s">
        <v>391</v>
      </c>
      <c r="D182" s="1223"/>
      <c r="E182" s="1223"/>
      <c r="F182" s="1223"/>
      <c r="G182" s="1223"/>
      <c r="H182" s="1224"/>
      <c r="I182" s="1214">
        <v>0</v>
      </c>
      <c r="J182" s="1214"/>
      <c r="K182" s="1214">
        <v>0</v>
      </c>
      <c r="L182" s="1215"/>
    </row>
    <row r="183" spans="2:12" customFormat="1" ht="15.95" customHeight="1" thickBot="1" x14ac:dyDescent="0.3">
      <c r="B183" s="210" t="s">
        <v>392</v>
      </c>
      <c r="C183" s="1272" t="s">
        <v>393</v>
      </c>
      <c r="D183" s="1273"/>
      <c r="E183" s="1273"/>
      <c r="F183" s="1273"/>
      <c r="G183" s="1273"/>
      <c r="H183" s="1274"/>
      <c r="I183" s="1275">
        <f>+I181-I182</f>
        <v>0</v>
      </c>
      <c r="J183" s="1276"/>
      <c r="K183" s="1276">
        <f>+K181-K182</f>
        <v>0</v>
      </c>
      <c r="L183" s="1277"/>
    </row>
    <row r="184" spans="2:12" customFormat="1" ht="15.95" customHeight="1" x14ac:dyDescent="0.25">
      <c r="B184" s="1282" t="s">
        <v>394</v>
      </c>
      <c r="C184" s="1283"/>
      <c r="D184" s="1283"/>
      <c r="E184" s="1283"/>
      <c r="F184" s="1283"/>
      <c r="G184" s="1283"/>
      <c r="H184" s="1283"/>
      <c r="I184" s="1283"/>
      <c r="J184" s="1283"/>
      <c r="K184" s="1283"/>
      <c r="L184" s="1284"/>
    </row>
    <row r="185" spans="2:12" customFormat="1" ht="15.95" customHeight="1" x14ac:dyDescent="0.25">
      <c r="B185" s="1198"/>
      <c r="C185" s="1199"/>
      <c r="D185" s="1199"/>
      <c r="E185" s="1199"/>
      <c r="F185" s="1199"/>
      <c r="G185" s="1199"/>
      <c r="H185" s="1199"/>
      <c r="I185" s="1199"/>
      <c r="J185" s="1199"/>
      <c r="K185" s="1199"/>
      <c r="L185" s="1200"/>
    </row>
    <row r="186" spans="2:12" customFormat="1" ht="15.95" customHeight="1" thickBot="1" x14ac:dyDescent="0.3">
      <c r="B186" s="1285"/>
      <c r="C186" s="1286"/>
      <c r="D186" s="1286"/>
      <c r="E186" s="1286"/>
      <c r="F186" s="1286"/>
      <c r="G186" s="1286"/>
      <c r="H186" s="1286"/>
      <c r="I186" s="1286"/>
      <c r="J186" s="1286"/>
      <c r="K186" s="1286"/>
      <c r="L186" s="1287"/>
    </row>
    <row r="187" spans="2:12" customFormat="1" ht="9" customHeight="1" x14ac:dyDescent="0.25">
      <c r="B187" s="1254" t="s">
        <v>395</v>
      </c>
      <c r="C187" s="1289" t="s">
        <v>396</v>
      </c>
      <c r="D187" s="1290"/>
      <c r="E187" s="1290"/>
      <c r="F187" s="1290"/>
      <c r="G187" s="1290"/>
      <c r="H187" s="1291"/>
      <c r="I187" s="1216">
        <v>0</v>
      </c>
      <c r="J187" s="1263"/>
      <c r="K187" s="1216">
        <v>0</v>
      </c>
      <c r="L187" s="1221"/>
    </row>
    <row r="188" spans="2:12" customFormat="1" ht="15.95" customHeight="1" x14ac:dyDescent="0.25">
      <c r="B188" s="1288"/>
      <c r="C188" s="1292"/>
      <c r="D188" s="1293"/>
      <c r="E188" s="1293"/>
      <c r="F188" s="1293"/>
      <c r="G188" s="1293"/>
      <c r="H188" s="1294"/>
      <c r="I188" s="1214"/>
      <c r="J188" s="1295"/>
      <c r="K188" s="1214"/>
      <c r="L188" s="1215"/>
    </row>
    <row r="189" spans="2:12" customFormat="1" ht="15.95" customHeight="1" x14ac:dyDescent="0.25">
      <c r="B189" s="1288"/>
      <c r="C189" s="1258"/>
      <c r="D189" s="1259"/>
      <c r="E189" s="1259"/>
      <c r="F189" s="1259"/>
      <c r="G189" s="1259"/>
      <c r="H189" s="1260"/>
      <c r="I189" s="1214"/>
      <c r="J189" s="1295"/>
      <c r="K189" s="1214"/>
      <c r="L189" s="1215"/>
    </row>
    <row r="190" spans="2:12" customFormat="1" ht="4.5" customHeight="1" x14ac:dyDescent="0.25">
      <c r="B190" s="1288" t="s">
        <v>397</v>
      </c>
      <c r="C190" s="1255" t="s">
        <v>398</v>
      </c>
      <c r="D190" s="1256"/>
      <c r="E190" s="1256"/>
      <c r="F190" s="1256"/>
      <c r="G190" s="1256"/>
      <c r="H190" s="1257"/>
      <c r="I190" s="1296">
        <v>0.75</v>
      </c>
      <c r="J190" s="1297"/>
      <c r="K190" s="1296">
        <v>0.75</v>
      </c>
      <c r="L190" s="1302"/>
    </row>
    <row r="191" spans="2:12" customFormat="1" ht="15.95" customHeight="1" x14ac:dyDescent="0.25">
      <c r="B191" s="1288"/>
      <c r="C191" s="1292"/>
      <c r="D191" s="1293"/>
      <c r="E191" s="1293"/>
      <c r="F191" s="1293"/>
      <c r="G191" s="1293"/>
      <c r="H191" s="1294"/>
      <c r="I191" s="1298"/>
      <c r="J191" s="1299"/>
      <c r="K191" s="1303"/>
      <c r="L191" s="1304"/>
    </row>
    <row r="192" spans="2:12" customFormat="1" ht="15.95" customHeight="1" x14ac:dyDescent="0.25">
      <c r="B192" s="1288"/>
      <c r="C192" s="1258"/>
      <c r="D192" s="1259"/>
      <c r="E192" s="1259"/>
      <c r="F192" s="1259"/>
      <c r="G192" s="1259"/>
      <c r="H192" s="1260"/>
      <c r="I192" s="1300"/>
      <c r="J192" s="1301"/>
      <c r="K192" s="1305"/>
      <c r="L192" s="1306"/>
    </row>
    <row r="193" spans="2:12" customFormat="1" ht="15.95" customHeight="1" x14ac:dyDescent="0.25">
      <c r="B193" s="208" t="s">
        <v>385</v>
      </c>
      <c r="C193" s="1211" t="s">
        <v>399</v>
      </c>
      <c r="D193" s="1212"/>
      <c r="E193" s="1212"/>
      <c r="F193" s="1212"/>
      <c r="G193" s="1212"/>
      <c r="H193" s="1213"/>
      <c r="I193" s="1267">
        <f>I187*I190</f>
        <v>0</v>
      </c>
      <c r="J193" s="1279"/>
      <c r="K193" s="1267">
        <f>K187*K190</f>
        <v>0</v>
      </c>
      <c r="L193" s="1268"/>
    </row>
    <row r="194" spans="2:12" customFormat="1" ht="15.95" customHeight="1" x14ac:dyDescent="0.25">
      <c r="B194" s="209" t="s">
        <v>400</v>
      </c>
      <c r="C194" s="1211" t="s">
        <v>401</v>
      </c>
      <c r="D194" s="1212"/>
      <c r="E194" s="1212"/>
      <c r="F194" s="1212"/>
      <c r="G194" s="1212"/>
      <c r="H194" s="1213"/>
      <c r="I194" s="1323">
        <v>0</v>
      </c>
      <c r="J194" s="1261"/>
      <c r="K194" s="1323">
        <v>0</v>
      </c>
      <c r="L194" s="1324"/>
    </row>
    <row r="195" spans="2:12" customFormat="1" ht="15.95" customHeight="1" thickBot="1" x14ac:dyDescent="0.3">
      <c r="B195" s="210" t="s">
        <v>402</v>
      </c>
      <c r="C195" s="1272" t="s">
        <v>403</v>
      </c>
      <c r="D195" s="1273"/>
      <c r="E195" s="1273"/>
      <c r="F195" s="1273"/>
      <c r="G195" s="1273"/>
      <c r="H195" s="1274"/>
      <c r="I195" s="1276">
        <f>I193-I194</f>
        <v>0</v>
      </c>
      <c r="J195" s="1307"/>
      <c r="K195" s="1276">
        <f>K193-K194</f>
        <v>0</v>
      </c>
      <c r="L195" s="1277"/>
    </row>
    <row r="196" spans="2:12" customFormat="1" ht="15.95" customHeight="1" thickBot="1" x14ac:dyDescent="0.3">
      <c r="B196" s="1208" t="s">
        <v>404</v>
      </c>
      <c r="C196" s="1209"/>
      <c r="D196" s="1209"/>
      <c r="E196" s="1209"/>
      <c r="F196" s="1209"/>
      <c r="G196" s="1209"/>
      <c r="H196" s="1209"/>
      <c r="I196" s="1209"/>
      <c r="J196" s="1209"/>
      <c r="K196" s="1209"/>
      <c r="L196" s="1210"/>
    </row>
    <row r="197" spans="2:12" customFormat="1" ht="9" customHeight="1" x14ac:dyDescent="0.25">
      <c r="B197" s="1308" t="s">
        <v>405</v>
      </c>
      <c r="C197" s="1309"/>
      <c r="D197" s="1309"/>
      <c r="E197" s="1309"/>
      <c r="F197" s="1309"/>
      <c r="G197" s="1309"/>
      <c r="H197" s="1310"/>
      <c r="I197" s="1317">
        <v>0</v>
      </c>
      <c r="J197" s="1318"/>
      <c r="K197" s="1317">
        <v>0</v>
      </c>
      <c r="L197" s="1321"/>
    </row>
    <row r="198" spans="2:12" customFormat="1" ht="15.95" customHeight="1" x14ac:dyDescent="0.25">
      <c r="B198" s="1311"/>
      <c r="C198" s="1312"/>
      <c r="D198" s="1312"/>
      <c r="E198" s="1312"/>
      <c r="F198" s="1312"/>
      <c r="G198" s="1312"/>
      <c r="H198" s="1313"/>
      <c r="I198" s="1319"/>
      <c r="J198" s="1320"/>
      <c r="K198" s="1319"/>
      <c r="L198" s="1322"/>
    </row>
    <row r="199" spans="2:12" customFormat="1" ht="11.25" customHeight="1" x14ac:dyDescent="0.25">
      <c r="B199" s="1314"/>
      <c r="C199" s="1315"/>
      <c r="D199" s="1315"/>
      <c r="E199" s="1315"/>
      <c r="F199" s="1315"/>
      <c r="G199" s="1315"/>
      <c r="H199" s="1316"/>
      <c r="I199" s="1263"/>
      <c r="J199" s="1264"/>
      <c r="K199" s="1263"/>
      <c r="L199" s="1266"/>
    </row>
    <row r="200" spans="2:12" customFormat="1" ht="15.95" customHeight="1" x14ac:dyDescent="0.25">
      <c r="B200" s="1340" t="s">
        <v>406</v>
      </c>
      <c r="C200" s="1341"/>
      <c r="D200" s="1341"/>
      <c r="E200" s="1341"/>
      <c r="F200" s="1341"/>
      <c r="G200" s="1341"/>
      <c r="H200" s="1342"/>
      <c r="I200" s="1261">
        <v>0</v>
      </c>
      <c r="J200" s="1262"/>
      <c r="K200" s="1261">
        <v>0</v>
      </c>
      <c r="L200" s="1265"/>
    </row>
    <row r="201" spans="2:12" customFormat="1" ht="15.95" customHeight="1" thickBot="1" x14ac:dyDescent="0.3">
      <c r="B201" s="1343"/>
      <c r="C201" s="1344"/>
      <c r="D201" s="1344"/>
      <c r="E201" s="1344"/>
      <c r="F201" s="1344"/>
      <c r="G201" s="1344"/>
      <c r="H201" s="1345"/>
      <c r="I201" s="1346"/>
      <c r="J201" s="1347"/>
      <c r="K201" s="1346"/>
      <c r="L201" s="1348"/>
    </row>
    <row r="202" spans="2:12" customFormat="1" ht="15.95" customHeight="1" x14ac:dyDescent="0.25">
      <c r="B202" s="1349" t="s">
        <v>407</v>
      </c>
      <c r="C202" s="1350"/>
      <c r="D202" s="1350" t="s">
        <v>408</v>
      </c>
      <c r="E202" s="1350"/>
      <c r="F202" s="1350"/>
      <c r="G202" s="1350"/>
      <c r="H202" s="1350"/>
      <c r="I202" s="1350" t="s">
        <v>409</v>
      </c>
      <c r="J202" s="1350"/>
      <c r="K202" s="1350"/>
      <c r="L202" s="1351"/>
    </row>
    <row r="203" spans="2:12" customFormat="1" ht="15.75" customHeight="1" x14ac:dyDescent="0.25">
      <c r="B203" s="1325" t="s">
        <v>410</v>
      </c>
      <c r="C203" s="1326"/>
      <c r="D203" s="1328" t="s">
        <v>411</v>
      </c>
      <c r="E203" s="1328"/>
      <c r="F203" s="1328"/>
      <c r="G203" s="1328"/>
      <c r="H203" s="1328"/>
      <c r="I203" s="1330" t="s">
        <v>412</v>
      </c>
      <c r="J203" s="1330"/>
      <c r="K203" s="1330"/>
      <c r="L203" s="1331"/>
    </row>
    <row r="204" spans="2:12" customFormat="1" ht="15.95" customHeight="1" x14ac:dyDescent="0.25">
      <c r="B204" s="1288"/>
      <c r="C204" s="1327"/>
      <c r="D204" s="1329"/>
      <c r="E204" s="1329"/>
      <c r="F204" s="1329"/>
      <c r="G204" s="1329"/>
      <c r="H204" s="1329"/>
      <c r="I204" s="1332"/>
      <c r="J204" s="1332"/>
      <c r="K204" s="1332"/>
      <c r="L204" s="1333"/>
    </row>
    <row r="205" spans="2:12" customFormat="1" ht="15.95" customHeight="1" x14ac:dyDescent="0.25">
      <c r="B205" s="1288"/>
      <c r="C205" s="1327"/>
      <c r="D205" s="1329"/>
      <c r="E205" s="1329"/>
      <c r="F205" s="1329"/>
      <c r="G205" s="1329"/>
      <c r="H205" s="1329"/>
      <c r="I205" s="1332"/>
      <c r="J205" s="1332"/>
      <c r="K205" s="1332"/>
      <c r="L205" s="1333"/>
    </row>
    <row r="206" spans="2:12" customFormat="1" ht="15.95" customHeight="1" x14ac:dyDescent="0.25">
      <c r="B206" s="1334" t="s">
        <v>413</v>
      </c>
      <c r="C206" s="1327"/>
      <c r="D206" s="1329" t="s">
        <v>414</v>
      </c>
      <c r="E206" s="1329"/>
      <c r="F206" s="1329"/>
      <c r="G206" s="1329"/>
      <c r="H206" s="1329"/>
      <c r="I206" s="1332" t="s">
        <v>415</v>
      </c>
      <c r="J206" s="1332"/>
      <c r="K206" s="1332"/>
      <c r="L206" s="1333"/>
    </row>
    <row r="207" spans="2:12" customFormat="1" ht="15" x14ac:dyDescent="0.25">
      <c r="B207" s="1288"/>
      <c r="C207" s="1327"/>
      <c r="D207" s="1329"/>
      <c r="E207" s="1329"/>
      <c r="F207" s="1329"/>
      <c r="G207" s="1329"/>
      <c r="H207" s="1329"/>
      <c r="I207" s="1332"/>
      <c r="J207" s="1332"/>
      <c r="K207" s="1332"/>
      <c r="L207" s="1333"/>
    </row>
    <row r="208" spans="2:12" customFormat="1" ht="15.75" thickBot="1" x14ac:dyDescent="0.3">
      <c r="B208" s="1335"/>
      <c r="C208" s="1336"/>
      <c r="D208" s="1337"/>
      <c r="E208" s="1337"/>
      <c r="F208" s="1337"/>
      <c r="G208" s="1337"/>
      <c r="H208" s="1337"/>
      <c r="I208" s="1338"/>
      <c r="J208" s="1338"/>
      <c r="K208" s="1338"/>
      <c r="L208" s="1339"/>
    </row>
    <row r="209" customFormat="1" ht="15" x14ac:dyDescent="0.25"/>
  </sheetData>
  <sheetProtection algorithmName="SHA-512" hashValue="eKpykFEXPzekMVxZmde8yTHqYFJjct+1DnOJcxrbGgY5brVmVga35GpCo+zcVZG4LYC/ABHjNcvGQdKitWCwEg==" saltValue="cv5GOe0aivle+AiXZ4/kgw==" spinCount="100000" sheet="1" objects="1" scenarios="1"/>
  <mergeCells count="369">
    <mergeCell ref="K1:L1"/>
    <mergeCell ref="B202:C202"/>
    <mergeCell ref="D202:H202"/>
    <mergeCell ref="I202:L202"/>
    <mergeCell ref="B203:C205"/>
    <mergeCell ref="D203:H205"/>
    <mergeCell ref="I203:L205"/>
    <mergeCell ref="B206:C208"/>
    <mergeCell ref="D206:H208"/>
    <mergeCell ref="I206:L208"/>
    <mergeCell ref="C195:H195"/>
    <mergeCell ref="I195:J195"/>
    <mergeCell ref="K195:L195"/>
    <mergeCell ref="B196:L196"/>
    <mergeCell ref="B197:H199"/>
    <mergeCell ref="I197:J199"/>
    <mergeCell ref="K197:L199"/>
    <mergeCell ref="B200:H201"/>
    <mergeCell ref="I200:J201"/>
    <mergeCell ref="K200:L201"/>
    <mergeCell ref="B190:B192"/>
    <mergeCell ref="C190:H192"/>
    <mergeCell ref="I190:J192"/>
    <mergeCell ref="K190:L192"/>
    <mergeCell ref="C193:H193"/>
    <mergeCell ref="I193:J193"/>
    <mergeCell ref="K193:L193"/>
    <mergeCell ref="C194:H194"/>
    <mergeCell ref="I194:J194"/>
    <mergeCell ref="K194:L194"/>
    <mergeCell ref="C182:H182"/>
    <mergeCell ref="I182:J182"/>
    <mergeCell ref="K182:L182"/>
    <mergeCell ref="C183:H183"/>
    <mergeCell ref="I183:J183"/>
    <mergeCell ref="K183:L183"/>
    <mergeCell ref="B184:L186"/>
    <mergeCell ref="B187:B189"/>
    <mergeCell ref="C187:H189"/>
    <mergeCell ref="I187:J189"/>
    <mergeCell ref="K187:L189"/>
    <mergeCell ref="C181:H181"/>
    <mergeCell ref="I181:J181"/>
    <mergeCell ref="K181:L181"/>
    <mergeCell ref="C178:H178"/>
    <mergeCell ref="I178:J178"/>
    <mergeCell ref="K178:L178"/>
    <mergeCell ref="C179:H179"/>
    <mergeCell ref="I179:J179"/>
    <mergeCell ref="K179:L179"/>
    <mergeCell ref="I174:J174"/>
    <mergeCell ref="K174:L174"/>
    <mergeCell ref="B176:B177"/>
    <mergeCell ref="C176:H177"/>
    <mergeCell ref="I176:J177"/>
    <mergeCell ref="K176:L177"/>
    <mergeCell ref="C180:H180"/>
    <mergeCell ref="I180:J180"/>
    <mergeCell ref="K180:L180"/>
    <mergeCell ref="B151:C153"/>
    <mergeCell ref="D151:H153"/>
    <mergeCell ref="I151:L153"/>
    <mergeCell ref="B154:C156"/>
    <mergeCell ref="D154:H156"/>
    <mergeCell ref="I154:L156"/>
    <mergeCell ref="B161:G161"/>
    <mergeCell ref="B162:G162"/>
    <mergeCell ref="B163:G163"/>
    <mergeCell ref="B158:L160"/>
    <mergeCell ref="H161:H164"/>
    <mergeCell ref="I161:J161"/>
    <mergeCell ref="K161:L161"/>
    <mergeCell ref="I162:J164"/>
    <mergeCell ref="K162:L164"/>
    <mergeCell ref="B164:G164"/>
    <mergeCell ref="B144:L144"/>
    <mergeCell ref="B145:H147"/>
    <mergeCell ref="I145:J147"/>
    <mergeCell ref="K145:L147"/>
    <mergeCell ref="B148:H149"/>
    <mergeCell ref="I148:J149"/>
    <mergeCell ref="K148:L149"/>
    <mergeCell ref="B150:C150"/>
    <mergeCell ref="D150:H150"/>
    <mergeCell ref="I150:L150"/>
    <mergeCell ref="C142:H142"/>
    <mergeCell ref="I142:J142"/>
    <mergeCell ref="K142:L142"/>
    <mergeCell ref="C141:H141"/>
    <mergeCell ref="I141:J141"/>
    <mergeCell ref="K141:L141"/>
    <mergeCell ref="C143:H143"/>
    <mergeCell ref="I143:J143"/>
    <mergeCell ref="K143:L143"/>
    <mergeCell ref="C131:H131"/>
    <mergeCell ref="I131:J131"/>
    <mergeCell ref="K131:L131"/>
    <mergeCell ref="B132:L134"/>
    <mergeCell ref="B135:B137"/>
    <mergeCell ref="C135:H137"/>
    <mergeCell ref="I135:J137"/>
    <mergeCell ref="K135:L137"/>
    <mergeCell ref="B138:B140"/>
    <mergeCell ref="C138:H140"/>
    <mergeCell ref="I138:J140"/>
    <mergeCell ref="K138:L140"/>
    <mergeCell ref="C129:H129"/>
    <mergeCell ref="I129:J129"/>
    <mergeCell ref="K129:L129"/>
    <mergeCell ref="C130:H130"/>
    <mergeCell ref="I130:J130"/>
    <mergeCell ref="K130:L130"/>
    <mergeCell ref="C127:H127"/>
    <mergeCell ref="I127:J127"/>
    <mergeCell ref="K127:L127"/>
    <mergeCell ref="C128:H128"/>
    <mergeCell ref="I128:J128"/>
    <mergeCell ref="K128:L128"/>
    <mergeCell ref="B124:B125"/>
    <mergeCell ref="C124:H125"/>
    <mergeCell ref="I124:J125"/>
    <mergeCell ref="K124:L125"/>
    <mergeCell ref="C126:H126"/>
    <mergeCell ref="I126:J126"/>
    <mergeCell ref="K126:L126"/>
    <mergeCell ref="C122:H122"/>
    <mergeCell ref="I122:J122"/>
    <mergeCell ref="K122:L122"/>
    <mergeCell ref="C123:H123"/>
    <mergeCell ref="I123:J123"/>
    <mergeCell ref="K123:L123"/>
    <mergeCell ref="C120:H120"/>
    <mergeCell ref="I120:J120"/>
    <mergeCell ref="K120:L120"/>
    <mergeCell ref="C121:H121"/>
    <mergeCell ref="I121:J121"/>
    <mergeCell ref="K121:L121"/>
    <mergeCell ref="C118:H118"/>
    <mergeCell ref="I118:J118"/>
    <mergeCell ref="K118:L118"/>
    <mergeCell ref="C119:H119"/>
    <mergeCell ref="I119:J119"/>
    <mergeCell ref="K119:L119"/>
    <mergeCell ref="B113:L114"/>
    <mergeCell ref="B115:H115"/>
    <mergeCell ref="I115:J115"/>
    <mergeCell ref="K115:L115"/>
    <mergeCell ref="B116:L116"/>
    <mergeCell ref="C117:H117"/>
    <mergeCell ref="I117:J117"/>
    <mergeCell ref="K117:L117"/>
    <mergeCell ref="B106:L108"/>
    <mergeCell ref="B109:G109"/>
    <mergeCell ref="H109:H112"/>
    <mergeCell ref="I109:J109"/>
    <mergeCell ref="K109:L109"/>
    <mergeCell ref="B110:G110"/>
    <mergeCell ref="I110:J112"/>
    <mergeCell ref="K110:L112"/>
    <mergeCell ref="B111:G111"/>
    <mergeCell ref="B112:G112"/>
    <mergeCell ref="B99:C101"/>
    <mergeCell ref="D99:H101"/>
    <mergeCell ref="I99:L101"/>
    <mergeCell ref="B102:C104"/>
    <mergeCell ref="D102:H104"/>
    <mergeCell ref="I102:L104"/>
    <mergeCell ref="B96:H97"/>
    <mergeCell ref="I96:J97"/>
    <mergeCell ref="K96:L97"/>
    <mergeCell ref="B98:C98"/>
    <mergeCell ref="D98:H98"/>
    <mergeCell ref="I98:L98"/>
    <mergeCell ref="C91:H91"/>
    <mergeCell ref="I91:J91"/>
    <mergeCell ref="K91:L91"/>
    <mergeCell ref="B92:L92"/>
    <mergeCell ref="B93:H95"/>
    <mergeCell ref="I93:J95"/>
    <mergeCell ref="K93:L95"/>
    <mergeCell ref="C89:H89"/>
    <mergeCell ref="I89:J89"/>
    <mergeCell ref="K89:L89"/>
    <mergeCell ref="C90:H90"/>
    <mergeCell ref="I90:J90"/>
    <mergeCell ref="K90:L90"/>
    <mergeCell ref="B80:L82"/>
    <mergeCell ref="B83:B85"/>
    <mergeCell ref="C83:H85"/>
    <mergeCell ref="I83:J85"/>
    <mergeCell ref="K83:L85"/>
    <mergeCell ref="B86:B88"/>
    <mergeCell ref="C86:H88"/>
    <mergeCell ref="I86:J88"/>
    <mergeCell ref="K86:L88"/>
    <mergeCell ref="C78:H78"/>
    <mergeCell ref="I78:J78"/>
    <mergeCell ref="K78:L78"/>
    <mergeCell ref="C79:H79"/>
    <mergeCell ref="I79:J79"/>
    <mergeCell ref="K79:L79"/>
    <mergeCell ref="C76:H76"/>
    <mergeCell ref="I76:J76"/>
    <mergeCell ref="K76:L76"/>
    <mergeCell ref="C77:H77"/>
    <mergeCell ref="I77:J77"/>
    <mergeCell ref="K77:L77"/>
    <mergeCell ref="C75:H75"/>
    <mergeCell ref="I75:J75"/>
    <mergeCell ref="K75:L75"/>
    <mergeCell ref="C71:H71"/>
    <mergeCell ref="I71:J71"/>
    <mergeCell ref="K71:L71"/>
    <mergeCell ref="B72:B73"/>
    <mergeCell ref="C72:H73"/>
    <mergeCell ref="I72:J73"/>
    <mergeCell ref="K72:L73"/>
    <mergeCell ref="C74:H74"/>
    <mergeCell ref="I74:J74"/>
    <mergeCell ref="K74:L74"/>
    <mergeCell ref="C69:H69"/>
    <mergeCell ref="I69:J69"/>
    <mergeCell ref="K69:L69"/>
    <mergeCell ref="C70:H70"/>
    <mergeCell ref="I70:J70"/>
    <mergeCell ref="K70:L70"/>
    <mergeCell ref="C67:H67"/>
    <mergeCell ref="I67:J67"/>
    <mergeCell ref="K67:L67"/>
    <mergeCell ref="C68:H68"/>
    <mergeCell ref="I68:J68"/>
    <mergeCell ref="K68:L68"/>
    <mergeCell ref="C66:H66"/>
    <mergeCell ref="I66:J66"/>
    <mergeCell ref="K66:L66"/>
    <mergeCell ref="B58:G58"/>
    <mergeCell ref="B59:G59"/>
    <mergeCell ref="B60:G60"/>
    <mergeCell ref="B54:L56"/>
    <mergeCell ref="B57:G57"/>
    <mergeCell ref="H57:H60"/>
    <mergeCell ref="I57:J57"/>
    <mergeCell ref="K57:L57"/>
    <mergeCell ref="I58:J60"/>
    <mergeCell ref="K58:L60"/>
    <mergeCell ref="B61:L62"/>
    <mergeCell ref="B63:H63"/>
    <mergeCell ref="I63:J63"/>
    <mergeCell ref="K63:L63"/>
    <mergeCell ref="B64:L64"/>
    <mergeCell ref="C65:H65"/>
    <mergeCell ref="I65:J65"/>
    <mergeCell ref="K65:L65"/>
    <mergeCell ref="B47:C49"/>
    <mergeCell ref="D47:H49"/>
    <mergeCell ref="I47:L49"/>
    <mergeCell ref="B50:C52"/>
    <mergeCell ref="D50:H52"/>
    <mergeCell ref="I50:L52"/>
    <mergeCell ref="B44:H45"/>
    <mergeCell ref="I44:J45"/>
    <mergeCell ref="K44:L45"/>
    <mergeCell ref="B46:C46"/>
    <mergeCell ref="D46:H46"/>
    <mergeCell ref="I46:L46"/>
    <mergeCell ref="C39:H39"/>
    <mergeCell ref="I39:J39"/>
    <mergeCell ref="K39:L39"/>
    <mergeCell ref="B40:L40"/>
    <mergeCell ref="B41:H43"/>
    <mergeCell ref="I41:J43"/>
    <mergeCell ref="K41:L43"/>
    <mergeCell ref="C37:H37"/>
    <mergeCell ref="I37:J37"/>
    <mergeCell ref="K37:L37"/>
    <mergeCell ref="C38:H38"/>
    <mergeCell ref="I38:J38"/>
    <mergeCell ref="K38:L38"/>
    <mergeCell ref="B28:L30"/>
    <mergeCell ref="B31:B33"/>
    <mergeCell ref="C31:H33"/>
    <mergeCell ref="I31:J33"/>
    <mergeCell ref="K31:L33"/>
    <mergeCell ref="B34:B36"/>
    <mergeCell ref="C34:H36"/>
    <mergeCell ref="I34:J36"/>
    <mergeCell ref="K34:L36"/>
    <mergeCell ref="C26:H26"/>
    <mergeCell ref="I26:J26"/>
    <mergeCell ref="K26:L26"/>
    <mergeCell ref="C27:H27"/>
    <mergeCell ref="I27:J27"/>
    <mergeCell ref="K27:L27"/>
    <mergeCell ref="C24:H24"/>
    <mergeCell ref="I24:J24"/>
    <mergeCell ref="K24:L24"/>
    <mergeCell ref="C25:H25"/>
    <mergeCell ref="I25:J25"/>
    <mergeCell ref="K25:L25"/>
    <mergeCell ref="B20:B21"/>
    <mergeCell ref="C20:H21"/>
    <mergeCell ref="I20:J21"/>
    <mergeCell ref="K20:L21"/>
    <mergeCell ref="C23:H23"/>
    <mergeCell ref="I23:J23"/>
    <mergeCell ref="K23:L23"/>
    <mergeCell ref="C18:H18"/>
    <mergeCell ref="I18:J18"/>
    <mergeCell ref="K18:L18"/>
    <mergeCell ref="C19:H19"/>
    <mergeCell ref="I19:J19"/>
    <mergeCell ref="K19:L19"/>
    <mergeCell ref="C22:H22"/>
    <mergeCell ref="I22:J22"/>
    <mergeCell ref="K22:L22"/>
    <mergeCell ref="C16:H16"/>
    <mergeCell ref="I16:J16"/>
    <mergeCell ref="K16:L16"/>
    <mergeCell ref="C17:H17"/>
    <mergeCell ref="I17:J17"/>
    <mergeCell ref="K17:L17"/>
    <mergeCell ref="C14:H14"/>
    <mergeCell ref="I14:J14"/>
    <mergeCell ref="K14:L14"/>
    <mergeCell ref="C15:H15"/>
    <mergeCell ref="I15:J15"/>
    <mergeCell ref="K15:L15"/>
    <mergeCell ref="B9:L10"/>
    <mergeCell ref="B11:H11"/>
    <mergeCell ref="I11:J11"/>
    <mergeCell ref="K11:L11"/>
    <mergeCell ref="B12:L12"/>
    <mergeCell ref="C13:H13"/>
    <mergeCell ref="I13:J13"/>
    <mergeCell ref="K13:L13"/>
    <mergeCell ref="B2:L4"/>
    <mergeCell ref="B5:G5"/>
    <mergeCell ref="H5:H8"/>
    <mergeCell ref="I5:J5"/>
    <mergeCell ref="K5:L5"/>
    <mergeCell ref="B6:G6"/>
    <mergeCell ref="I6:J8"/>
    <mergeCell ref="K6:L8"/>
    <mergeCell ref="B7:G7"/>
    <mergeCell ref="B8:G8"/>
    <mergeCell ref="B165:L166"/>
    <mergeCell ref="B167:H167"/>
    <mergeCell ref="I167:J167"/>
    <mergeCell ref="K167:L167"/>
    <mergeCell ref="B168:L168"/>
    <mergeCell ref="C175:H175"/>
    <mergeCell ref="I175:J175"/>
    <mergeCell ref="K175:L175"/>
    <mergeCell ref="C171:H171"/>
    <mergeCell ref="I171:J171"/>
    <mergeCell ref="K171:L171"/>
    <mergeCell ref="C172:H172"/>
    <mergeCell ref="I172:J172"/>
    <mergeCell ref="K172:L172"/>
    <mergeCell ref="C169:H169"/>
    <mergeCell ref="I169:J169"/>
    <mergeCell ref="K169:L169"/>
    <mergeCell ref="C170:H170"/>
    <mergeCell ref="I170:J170"/>
    <mergeCell ref="K170:L170"/>
    <mergeCell ref="C173:H173"/>
    <mergeCell ref="I173:J173"/>
    <mergeCell ref="K173:L173"/>
    <mergeCell ref="C174:H174"/>
  </mergeCells>
  <pageMargins left="0" right="0" top="0" bottom="0" header="0.3" footer="0.3"/>
  <pageSetup orientation="portrait" r:id="rId1"/>
  <rowBreaks count="3" manualBreakCount="3">
    <brk id="52" max="16383" man="1"/>
    <brk id="105" min="1" max="11" man="1"/>
    <brk id="157" min="1" max="11"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theme="3" tint="0.59999389629810485"/>
  </sheetPr>
  <dimension ref="B1:AA105"/>
  <sheetViews>
    <sheetView showGridLines="0" showRowColHeaders="0" zoomScaleNormal="100" workbookViewId="0">
      <selection activeCell="Q10" sqref="Q10"/>
    </sheetView>
  </sheetViews>
  <sheetFormatPr defaultRowHeight="12.75" x14ac:dyDescent="0.25"/>
  <cols>
    <col min="1" max="1" width="1.42578125" style="33" customWidth="1"/>
    <col min="2" max="2" width="9.140625" style="33" customWidth="1"/>
    <col min="3" max="7" width="9.140625" style="33"/>
    <col min="8" max="8" width="9.140625" style="33" customWidth="1"/>
    <col min="9" max="14" width="6.7109375" style="33" customWidth="1"/>
    <col min="15" max="16384" width="9.140625" style="33"/>
  </cols>
  <sheetData>
    <row r="1" spans="2:27" ht="14.1" customHeight="1" thickBot="1" x14ac:dyDescent="0.3">
      <c r="L1" s="1251" t="s">
        <v>609</v>
      </c>
      <c r="M1" s="1251"/>
      <c r="N1" s="1251"/>
    </row>
    <row r="2" spans="2:27" ht="14.1" customHeight="1" x14ac:dyDescent="0.25">
      <c r="B2" s="1225" t="s">
        <v>416</v>
      </c>
      <c r="C2" s="1226"/>
      <c r="D2" s="1226"/>
      <c r="E2" s="1226"/>
      <c r="F2" s="1226"/>
      <c r="G2" s="1226"/>
      <c r="H2" s="1226"/>
      <c r="I2" s="1226"/>
      <c r="J2" s="1226"/>
      <c r="K2" s="1226"/>
      <c r="L2" s="1226"/>
      <c r="M2" s="1226"/>
      <c r="N2" s="1227"/>
    </row>
    <row r="3" spans="2:27" ht="24.75" customHeight="1" thickBot="1" x14ac:dyDescent="0.3">
      <c r="B3" s="1389"/>
      <c r="C3" s="1390"/>
      <c r="D3" s="1390"/>
      <c r="E3" s="1390"/>
      <c r="F3" s="1390"/>
      <c r="G3" s="1390"/>
      <c r="H3" s="1390"/>
      <c r="I3" s="1390"/>
      <c r="J3" s="1390"/>
      <c r="K3" s="1390"/>
      <c r="L3" s="1390"/>
      <c r="M3" s="1390"/>
      <c r="N3" s="1391"/>
    </row>
    <row r="4" spans="2:27" ht="14.1" customHeight="1" x14ac:dyDescent="0.25">
      <c r="B4" s="1392" t="s">
        <v>359</v>
      </c>
      <c r="C4" s="1393"/>
      <c r="D4" s="1393"/>
      <c r="E4" s="1393"/>
      <c r="F4" s="1393"/>
      <c r="G4" s="1393"/>
      <c r="H4" s="1233" t="s">
        <v>360</v>
      </c>
      <c r="I4" s="1394" t="s">
        <v>417</v>
      </c>
      <c r="J4" s="1395"/>
      <c r="K4" s="1395"/>
      <c r="L4" s="1395"/>
      <c r="M4" s="1395"/>
      <c r="N4" s="1396"/>
    </row>
    <row r="5" spans="2:27" ht="14.1" customHeight="1" x14ac:dyDescent="0.25">
      <c r="B5" s="1239" t="s">
        <v>362</v>
      </c>
      <c r="C5" s="1240"/>
      <c r="D5" s="1240"/>
      <c r="E5" s="1240"/>
      <c r="F5" s="1240"/>
      <c r="G5" s="1240"/>
      <c r="H5" s="1234"/>
      <c r="I5" s="1397" t="s">
        <v>2</v>
      </c>
      <c r="J5" s="1398"/>
      <c r="K5" s="1398"/>
      <c r="L5" s="1398"/>
      <c r="M5" s="1398"/>
      <c r="N5" s="1399"/>
    </row>
    <row r="6" spans="2:27" ht="14.1" customHeight="1" x14ac:dyDescent="0.25">
      <c r="B6" s="1239" t="s">
        <v>418</v>
      </c>
      <c r="C6" s="1240"/>
      <c r="D6" s="1240"/>
      <c r="E6" s="1240"/>
      <c r="F6" s="1240"/>
      <c r="G6" s="1240"/>
      <c r="H6" s="1234"/>
      <c r="I6" s="1400"/>
      <c r="J6" s="1401"/>
      <c r="K6" s="1401"/>
      <c r="L6" s="1401"/>
      <c r="M6" s="1401"/>
      <c r="N6" s="1402"/>
    </row>
    <row r="7" spans="2:27" ht="14.1" customHeight="1" x14ac:dyDescent="0.25">
      <c r="B7" s="1403"/>
      <c r="C7" s="946"/>
      <c r="D7" s="946"/>
      <c r="E7" s="946"/>
      <c r="F7" s="946"/>
      <c r="G7" s="1404"/>
      <c r="H7" s="1234"/>
      <c r="I7" s="1405" t="s">
        <v>419</v>
      </c>
      <c r="J7" s="1405"/>
      <c r="K7" s="1405" t="s">
        <v>419</v>
      </c>
      <c r="L7" s="1405"/>
      <c r="M7" s="1405" t="s">
        <v>419</v>
      </c>
      <c r="N7" s="1406"/>
    </row>
    <row r="8" spans="2:27" ht="14.1" customHeight="1" thickBot="1" x14ac:dyDescent="0.3">
      <c r="B8" s="1250"/>
      <c r="C8" s="1251"/>
      <c r="D8" s="1251"/>
      <c r="E8" s="1251"/>
      <c r="F8" s="1251"/>
      <c r="G8" s="1252"/>
      <c r="H8" s="1235"/>
      <c r="I8" s="1245"/>
      <c r="J8" s="1246"/>
      <c r="K8" s="1245"/>
      <c r="L8" s="1246"/>
      <c r="M8" s="1245"/>
      <c r="N8" s="1249"/>
    </row>
    <row r="9" spans="2:27" ht="14.1" customHeight="1" x14ac:dyDescent="0.25">
      <c r="B9" s="1282" t="s">
        <v>364</v>
      </c>
      <c r="C9" s="1283"/>
      <c r="D9" s="1283"/>
      <c r="E9" s="1283"/>
      <c r="F9" s="1283"/>
      <c r="G9" s="1283"/>
      <c r="H9" s="1283"/>
      <c r="I9" s="1283"/>
      <c r="J9" s="1283"/>
      <c r="K9" s="1283"/>
      <c r="L9" s="1283"/>
      <c r="M9" s="1283"/>
      <c r="N9" s="1284"/>
      <c r="W9"/>
      <c r="X9"/>
      <c r="Y9"/>
      <c r="Z9"/>
      <c r="AA9"/>
    </row>
    <row r="10" spans="2:27" ht="14.1" customHeight="1" thickBot="1" x14ac:dyDescent="0.3">
      <c r="B10" s="1285"/>
      <c r="C10" s="1286"/>
      <c r="D10" s="1286"/>
      <c r="E10" s="1286"/>
      <c r="F10" s="1286"/>
      <c r="G10" s="1286"/>
      <c r="H10" s="1286"/>
      <c r="I10" s="1286"/>
      <c r="J10" s="1286"/>
      <c r="K10" s="1286"/>
      <c r="L10" s="1286"/>
      <c r="M10" s="1286"/>
      <c r="N10" s="1287"/>
      <c r="U10"/>
      <c r="V10"/>
      <c r="W10"/>
      <c r="X10"/>
      <c r="Y10"/>
      <c r="Z10"/>
      <c r="AA10"/>
    </row>
    <row r="11" spans="2:27" ht="14.1" customHeight="1" thickBot="1" x14ac:dyDescent="0.3">
      <c r="B11" s="1383" t="s">
        <v>420</v>
      </c>
      <c r="C11" s="1384"/>
      <c r="D11" s="1384"/>
      <c r="E11" s="1384"/>
      <c r="F11" s="1384"/>
      <c r="G11" s="1385"/>
      <c r="H11" s="214" t="s">
        <v>360</v>
      </c>
      <c r="I11" s="1386">
        <v>12</v>
      </c>
      <c r="J11" s="1386"/>
      <c r="K11" s="1386">
        <v>12</v>
      </c>
      <c r="L11" s="1387"/>
      <c r="M11" s="1386">
        <v>12</v>
      </c>
      <c r="N11" s="1388"/>
      <c r="W11"/>
      <c r="X11"/>
      <c r="Y11"/>
      <c r="Z11"/>
      <c r="AA11"/>
    </row>
    <row r="12" spans="2:27" ht="14.1" customHeight="1" thickBot="1" x14ac:dyDescent="0.3">
      <c r="B12" s="1208" t="s">
        <v>366</v>
      </c>
      <c r="C12" s="1209"/>
      <c r="D12" s="1209"/>
      <c r="E12" s="1209"/>
      <c r="F12" s="1209"/>
      <c r="G12" s="1209"/>
      <c r="H12" s="1209"/>
      <c r="I12" s="1209"/>
      <c r="J12" s="1209"/>
      <c r="K12" s="1209"/>
      <c r="L12" s="1209"/>
      <c r="M12" s="1209"/>
      <c r="N12" s="1210"/>
      <c r="W12"/>
      <c r="X12"/>
      <c r="Y12"/>
      <c r="Z12"/>
      <c r="AA12"/>
    </row>
    <row r="13" spans="2:27" ht="14.1" customHeight="1" x14ac:dyDescent="0.25">
      <c r="B13" s="1408" t="s">
        <v>367</v>
      </c>
      <c r="C13" s="1289" t="s">
        <v>421</v>
      </c>
      <c r="D13" s="1290"/>
      <c r="E13" s="1290"/>
      <c r="F13" s="1290"/>
      <c r="G13" s="1291"/>
      <c r="H13" s="1410" t="s">
        <v>360</v>
      </c>
      <c r="I13" s="1317">
        <v>0</v>
      </c>
      <c r="J13" s="1318"/>
      <c r="K13" s="1317">
        <v>0</v>
      </c>
      <c r="L13" s="1318"/>
      <c r="M13" s="1317">
        <v>0</v>
      </c>
      <c r="N13" s="1321"/>
    </row>
    <row r="14" spans="2:27" ht="14.1" customHeight="1" x14ac:dyDescent="0.25">
      <c r="B14" s="1409"/>
      <c r="C14" s="1292"/>
      <c r="D14" s="1293"/>
      <c r="E14" s="1293"/>
      <c r="F14" s="1293"/>
      <c r="G14" s="1294"/>
      <c r="H14" s="1411"/>
      <c r="I14" s="1319"/>
      <c r="J14" s="1320"/>
      <c r="K14" s="1319"/>
      <c r="L14" s="1320"/>
      <c r="M14" s="1319"/>
      <c r="N14" s="1322"/>
    </row>
    <row r="15" spans="2:27" ht="14.1" customHeight="1" x14ac:dyDescent="0.25">
      <c r="B15" s="1254"/>
      <c r="C15" s="1258"/>
      <c r="D15" s="1259"/>
      <c r="E15" s="1259"/>
      <c r="F15" s="1259"/>
      <c r="G15" s="1260"/>
      <c r="H15" s="1412"/>
      <c r="I15" s="1263"/>
      <c r="J15" s="1264"/>
      <c r="K15" s="1263"/>
      <c r="L15" s="1264"/>
      <c r="M15" s="1263"/>
      <c r="N15" s="1266"/>
    </row>
    <row r="16" spans="2:27" ht="14.1" customHeight="1" x14ac:dyDescent="0.25">
      <c r="B16" s="208" t="s">
        <v>369</v>
      </c>
      <c r="C16" s="1413" t="s">
        <v>422</v>
      </c>
      <c r="D16" s="1414"/>
      <c r="E16" s="1414"/>
      <c r="F16" s="1414"/>
      <c r="G16" s="1415"/>
      <c r="H16" s="215" t="s">
        <v>423</v>
      </c>
      <c r="I16" s="1214">
        <v>0</v>
      </c>
      <c r="J16" s="1214"/>
      <c r="K16" s="1214">
        <v>0</v>
      </c>
      <c r="L16" s="1295"/>
      <c r="M16" s="1214">
        <v>0</v>
      </c>
      <c r="N16" s="1215"/>
      <c r="O16"/>
      <c r="P16"/>
      <c r="Q16"/>
      <c r="R16"/>
      <c r="S16"/>
      <c r="T16"/>
      <c r="U16"/>
      <c r="V16"/>
      <c r="W16"/>
      <c r="X16"/>
    </row>
    <row r="17" spans="2:24" ht="14.1" customHeight="1" x14ac:dyDescent="0.25">
      <c r="B17" s="208" t="s">
        <v>371</v>
      </c>
      <c r="C17" s="1407" t="s">
        <v>424</v>
      </c>
      <c r="D17" s="1407"/>
      <c r="E17" s="1407"/>
      <c r="F17" s="1407"/>
      <c r="G17" s="1407"/>
      <c r="H17" s="215" t="s">
        <v>425</v>
      </c>
      <c r="I17" s="1216">
        <v>0</v>
      </c>
      <c r="J17" s="1216"/>
      <c r="K17" s="1214">
        <v>0</v>
      </c>
      <c r="L17" s="1295"/>
      <c r="M17" s="1214">
        <v>0</v>
      </c>
      <c r="N17" s="1215"/>
      <c r="O17"/>
      <c r="P17"/>
      <c r="Q17"/>
      <c r="R17"/>
      <c r="S17"/>
      <c r="T17"/>
      <c r="U17"/>
      <c r="V17"/>
      <c r="W17"/>
      <c r="X17"/>
    </row>
    <row r="18" spans="2:24" ht="14.1" customHeight="1" x14ac:dyDescent="0.25">
      <c r="B18" s="208" t="s">
        <v>373</v>
      </c>
      <c r="C18" s="1407" t="s">
        <v>426</v>
      </c>
      <c r="D18" s="1407"/>
      <c r="E18" s="1407"/>
      <c r="F18" s="1407"/>
      <c r="G18" s="1407"/>
      <c r="H18" s="215" t="s">
        <v>425</v>
      </c>
      <c r="I18" s="1214">
        <v>0</v>
      </c>
      <c r="J18" s="1214"/>
      <c r="K18" s="1214">
        <v>0</v>
      </c>
      <c r="L18" s="1295"/>
      <c r="M18" s="1214">
        <v>0</v>
      </c>
      <c r="N18" s="1215"/>
    </row>
    <row r="19" spans="2:24" ht="14.1" customHeight="1" x14ac:dyDescent="0.25">
      <c r="B19" s="208" t="s">
        <v>375</v>
      </c>
      <c r="C19" s="1407" t="s">
        <v>427</v>
      </c>
      <c r="D19" s="1407"/>
      <c r="E19" s="1407"/>
      <c r="F19" s="1407"/>
      <c r="G19" s="1407"/>
      <c r="H19" s="215" t="s">
        <v>425</v>
      </c>
      <c r="I19" s="1214">
        <v>0</v>
      </c>
      <c r="J19" s="1214"/>
      <c r="K19" s="1214">
        <v>0</v>
      </c>
      <c r="L19" s="1295"/>
      <c r="M19" s="1214">
        <v>0</v>
      </c>
      <c r="N19" s="1215"/>
    </row>
    <row r="20" spans="2:24" ht="14.1" customHeight="1" x14ac:dyDescent="0.25">
      <c r="B20" s="208" t="s">
        <v>377</v>
      </c>
      <c r="C20" s="1329" t="s">
        <v>428</v>
      </c>
      <c r="D20" s="1329"/>
      <c r="E20" s="1329"/>
      <c r="F20" s="1329"/>
      <c r="G20" s="1329"/>
      <c r="H20" s="215" t="s">
        <v>425</v>
      </c>
      <c r="I20" s="1214">
        <v>0</v>
      </c>
      <c r="J20" s="1214"/>
      <c r="K20" s="1214">
        <v>0</v>
      </c>
      <c r="L20" s="1295"/>
      <c r="M20" s="1214">
        <v>0</v>
      </c>
      <c r="N20" s="1215"/>
    </row>
    <row r="21" spans="2:24" ht="14.1" customHeight="1" x14ac:dyDescent="0.25">
      <c r="B21" s="208" t="s">
        <v>379</v>
      </c>
      <c r="C21" s="1407" t="s">
        <v>429</v>
      </c>
      <c r="D21" s="1407"/>
      <c r="E21" s="1407"/>
      <c r="F21" s="1407"/>
      <c r="G21" s="1407"/>
      <c r="H21" s="215" t="s">
        <v>425</v>
      </c>
      <c r="I21" s="1214">
        <v>0</v>
      </c>
      <c r="J21" s="1214"/>
      <c r="K21" s="1214">
        <v>0</v>
      </c>
      <c r="L21" s="1295"/>
      <c r="M21" s="1214">
        <v>0</v>
      </c>
      <c r="N21" s="1215"/>
    </row>
    <row r="22" spans="2:24" ht="18.75" customHeight="1" x14ac:dyDescent="0.25">
      <c r="B22" s="1253" t="s">
        <v>381</v>
      </c>
      <c r="C22" s="1329" t="s">
        <v>430</v>
      </c>
      <c r="D22" s="1329"/>
      <c r="E22" s="1329"/>
      <c r="F22" s="1329"/>
      <c r="G22" s="1329"/>
      <c r="H22" s="1416" t="s">
        <v>425</v>
      </c>
      <c r="I22" s="1261">
        <v>0</v>
      </c>
      <c r="J22" s="1262"/>
      <c r="K22" s="1261">
        <v>0</v>
      </c>
      <c r="L22" s="1367"/>
      <c r="M22" s="1261">
        <v>0</v>
      </c>
      <c r="N22" s="1265"/>
    </row>
    <row r="23" spans="2:24" ht="21.75" customHeight="1" x14ac:dyDescent="0.25">
      <c r="B23" s="1254"/>
      <c r="C23" s="1329"/>
      <c r="D23" s="1329"/>
      <c r="E23" s="1329"/>
      <c r="F23" s="1329"/>
      <c r="G23" s="1329"/>
      <c r="H23" s="1412"/>
      <c r="I23" s="1263"/>
      <c r="J23" s="1264"/>
      <c r="K23" s="1263"/>
      <c r="L23" s="1417"/>
      <c r="M23" s="1263"/>
      <c r="N23" s="1266"/>
    </row>
    <row r="24" spans="2:24" x14ac:dyDescent="0.25">
      <c r="B24" s="446" t="s">
        <v>383</v>
      </c>
      <c r="C24" s="1222" t="s">
        <v>384</v>
      </c>
      <c r="D24" s="1223"/>
      <c r="E24" s="1223"/>
      <c r="F24" s="1223"/>
      <c r="G24" s="1224"/>
      <c r="H24" s="445" t="s">
        <v>425</v>
      </c>
      <c r="I24" s="1295"/>
      <c r="J24" s="1355"/>
      <c r="K24" s="1295"/>
      <c r="L24" s="1355"/>
      <c r="M24" s="1295"/>
      <c r="N24" s="1356"/>
    </row>
    <row r="25" spans="2:24" ht="14.1" customHeight="1" x14ac:dyDescent="0.25">
      <c r="B25" s="208" t="s">
        <v>385</v>
      </c>
      <c r="C25" s="1407" t="s">
        <v>431</v>
      </c>
      <c r="D25" s="1407"/>
      <c r="E25" s="1407"/>
      <c r="F25" s="1407"/>
      <c r="G25" s="1407"/>
      <c r="H25" s="216" t="s">
        <v>96</v>
      </c>
      <c r="I25" s="1267">
        <f>I13-I16+I17+I18+I19+I20+I21+I22+I24</f>
        <v>0</v>
      </c>
      <c r="J25" s="1267"/>
      <c r="K25" s="1267">
        <f>K13-K16+K17+K18+K19+K20+K21+K22+K24</f>
        <v>0</v>
      </c>
      <c r="L25" s="1279"/>
      <c r="M25" s="1267">
        <f>M13-M16+M17+M18+M19+M20+M21+M22+M24</f>
        <v>0</v>
      </c>
      <c r="N25" s="1268"/>
    </row>
    <row r="26" spans="2:24" ht="14.1" customHeight="1" x14ac:dyDescent="0.25">
      <c r="B26" s="208" t="s">
        <v>387</v>
      </c>
      <c r="C26" s="1407" t="s">
        <v>432</v>
      </c>
      <c r="D26" s="1407"/>
      <c r="E26" s="1407"/>
      <c r="F26" s="1407"/>
      <c r="G26" s="1407"/>
      <c r="H26" s="215" t="s">
        <v>433</v>
      </c>
      <c r="I26" s="1278">
        <f>I11</f>
        <v>12</v>
      </c>
      <c r="J26" s="1267"/>
      <c r="K26" s="1278">
        <f>K11</f>
        <v>12</v>
      </c>
      <c r="L26" s="1279"/>
      <c r="M26" s="1278">
        <f>M11</f>
        <v>12</v>
      </c>
      <c r="N26" s="1268"/>
    </row>
    <row r="27" spans="2:24" ht="14.1" customHeight="1" thickBot="1" x14ac:dyDescent="0.3">
      <c r="B27" s="217" t="s">
        <v>392</v>
      </c>
      <c r="C27" s="1421" t="s">
        <v>434</v>
      </c>
      <c r="D27" s="1421"/>
      <c r="E27" s="1421"/>
      <c r="F27" s="1421"/>
      <c r="G27" s="1421"/>
      <c r="H27" s="218" t="s">
        <v>435</v>
      </c>
      <c r="I27" s="1275">
        <f>+I25/I26</f>
        <v>0</v>
      </c>
      <c r="J27" s="1276"/>
      <c r="K27" s="1276">
        <f>+K25/K26</f>
        <v>0</v>
      </c>
      <c r="L27" s="1307"/>
      <c r="M27" s="1373">
        <f>+M25/M26</f>
        <v>0</v>
      </c>
      <c r="N27" s="1374"/>
    </row>
    <row r="28" spans="2:24" ht="14.1" customHeight="1" x14ac:dyDescent="0.25">
      <c r="B28" s="1282" t="s">
        <v>436</v>
      </c>
      <c r="C28" s="1283"/>
      <c r="D28" s="1283"/>
      <c r="E28" s="1283"/>
      <c r="F28" s="1283"/>
      <c r="G28" s="1283"/>
      <c r="H28" s="1283"/>
      <c r="I28" s="1283"/>
      <c r="J28" s="1283"/>
      <c r="K28" s="1283"/>
      <c r="L28" s="1283"/>
      <c r="M28" s="1283"/>
      <c r="N28" s="1284"/>
    </row>
    <row r="29" spans="2:24" ht="14.1" customHeight="1" thickBot="1" x14ac:dyDescent="0.3">
      <c r="B29" s="1285"/>
      <c r="C29" s="1286"/>
      <c r="D29" s="1286"/>
      <c r="E29" s="1286"/>
      <c r="F29" s="1286"/>
      <c r="G29" s="1286"/>
      <c r="H29" s="1286"/>
      <c r="I29" s="1286"/>
      <c r="J29" s="1286"/>
      <c r="K29" s="1286"/>
      <c r="L29" s="1286"/>
      <c r="M29" s="1286"/>
      <c r="N29" s="1287"/>
    </row>
    <row r="30" spans="2:24" ht="14.1" customHeight="1" x14ac:dyDescent="0.25">
      <c r="B30" s="1254" t="s">
        <v>395</v>
      </c>
      <c r="C30" s="1375" t="s">
        <v>437</v>
      </c>
      <c r="D30" s="1376"/>
      <c r="E30" s="1376"/>
      <c r="F30" s="1376"/>
      <c r="G30" s="1377"/>
      <c r="H30" s="1381" t="s">
        <v>360</v>
      </c>
      <c r="I30" s="1216">
        <v>0</v>
      </c>
      <c r="J30" s="1263"/>
      <c r="K30" s="1216">
        <v>0</v>
      </c>
      <c r="L30" s="1263"/>
      <c r="M30" s="1216">
        <v>0</v>
      </c>
      <c r="N30" s="1221"/>
    </row>
    <row r="31" spans="2:24" ht="14.1" customHeight="1" x14ac:dyDescent="0.25">
      <c r="B31" s="1288"/>
      <c r="C31" s="1378"/>
      <c r="D31" s="1379"/>
      <c r="E31" s="1379"/>
      <c r="F31" s="1379"/>
      <c r="G31" s="1380"/>
      <c r="H31" s="1382"/>
      <c r="I31" s="1214"/>
      <c r="J31" s="1295"/>
      <c r="K31" s="1214"/>
      <c r="L31" s="1295"/>
      <c r="M31" s="1214"/>
      <c r="N31" s="1215"/>
    </row>
    <row r="32" spans="2:24" ht="14.1" customHeight="1" x14ac:dyDescent="0.25">
      <c r="B32" s="1288" t="s">
        <v>397</v>
      </c>
      <c r="C32" s="1329" t="s">
        <v>398</v>
      </c>
      <c r="D32" s="1329"/>
      <c r="E32" s="1329"/>
      <c r="F32" s="1329"/>
      <c r="G32" s="1329"/>
      <c r="H32" s="1382" t="s">
        <v>438</v>
      </c>
      <c r="I32" s="1296">
        <v>0.75</v>
      </c>
      <c r="J32" s="1297"/>
      <c r="K32" s="1296">
        <v>0.75</v>
      </c>
      <c r="L32" s="1418"/>
      <c r="M32" s="1296">
        <v>0.75</v>
      </c>
      <c r="N32" s="1302"/>
    </row>
    <row r="33" spans="2:14" ht="14.1" customHeight="1" x14ac:dyDescent="0.25">
      <c r="B33" s="1288"/>
      <c r="C33" s="1329"/>
      <c r="D33" s="1329"/>
      <c r="E33" s="1329"/>
      <c r="F33" s="1329"/>
      <c r="G33" s="1329"/>
      <c r="H33" s="1382"/>
      <c r="I33" s="1298"/>
      <c r="J33" s="1299"/>
      <c r="K33" s="1303"/>
      <c r="L33" s="1419"/>
      <c r="M33" s="1303"/>
      <c r="N33" s="1304"/>
    </row>
    <row r="34" spans="2:14" ht="14.1" customHeight="1" x14ac:dyDescent="0.25">
      <c r="B34" s="1288"/>
      <c r="C34" s="1329"/>
      <c r="D34" s="1329"/>
      <c r="E34" s="1329"/>
      <c r="F34" s="1329"/>
      <c r="G34" s="1329"/>
      <c r="H34" s="1382"/>
      <c r="I34" s="1300"/>
      <c r="J34" s="1301"/>
      <c r="K34" s="1305"/>
      <c r="L34" s="1420"/>
      <c r="M34" s="1305"/>
      <c r="N34" s="1306"/>
    </row>
    <row r="35" spans="2:14" ht="14.1" customHeight="1" x14ac:dyDescent="0.25">
      <c r="B35" s="208" t="s">
        <v>385</v>
      </c>
      <c r="C35" s="1407" t="s">
        <v>431</v>
      </c>
      <c r="D35" s="1407"/>
      <c r="E35" s="1407"/>
      <c r="F35" s="1407"/>
      <c r="G35" s="1407"/>
      <c r="H35" s="219" t="s">
        <v>96</v>
      </c>
      <c r="I35" s="1267">
        <f>I30*I32</f>
        <v>0</v>
      </c>
      <c r="J35" s="1279"/>
      <c r="K35" s="1267">
        <f>K30*K32</f>
        <v>0</v>
      </c>
      <c r="L35" s="1279"/>
      <c r="M35" s="1267">
        <f>+M30*M32</f>
        <v>0</v>
      </c>
      <c r="N35" s="1268"/>
    </row>
    <row r="36" spans="2:14" ht="19.5" customHeight="1" x14ac:dyDescent="0.25">
      <c r="B36" s="1253" t="s">
        <v>400</v>
      </c>
      <c r="C36" s="1255" t="s">
        <v>439</v>
      </c>
      <c r="D36" s="1256"/>
      <c r="E36" s="1256"/>
      <c r="F36" s="1256"/>
      <c r="G36" s="1257"/>
      <c r="H36" s="1428" t="s">
        <v>425</v>
      </c>
      <c r="I36" s="1429">
        <f>I35+K35+M35</f>
        <v>0</v>
      </c>
      <c r="J36" s="1430"/>
      <c r="K36" s="1430"/>
      <c r="L36" s="1430"/>
      <c r="M36" s="1430"/>
      <c r="N36" s="1431"/>
    </row>
    <row r="37" spans="2:14" ht="17.25" customHeight="1" x14ac:dyDescent="0.25">
      <c r="B37" s="1409"/>
      <c r="C37" s="1292"/>
      <c r="D37" s="1293"/>
      <c r="E37" s="1293"/>
      <c r="F37" s="1293"/>
      <c r="G37" s="1294"/>
      <c r="H37" s="1234"/>
      <c r="I37" s="1432"/>
      <c r="J37" s="1433"/>
      <c r="K37" s="1433"/>
      <c r="L37" s="1433"/>
      <c r="M37" s="1433"/>
      <c r="N37" s="1434"/>
    </row>
    <row r="38" spans="2:14" ht="15.75" customHeight="1" x14ac:dyDescent="0.25">
      <c r="B38" s="1254"/>
      <c r="C38" s="1258"/>
      <c r="D38" s="1259"/>
      <c r="E38" s="1259"/>
      <c r="F38" s="1259"/>
      <c r="G38" s="1260"/>
      <c r="H38" s="1326"/>
      <c r="I38" s="1435"/>
      <c r="J38" s="1436"/>
      <c r="K38" s="1436"/>
      <c r="L38" s="1436"/>
      <c r="M38" s="1436"/>
      <c r="N38" s="1437"/>
    </row>
    <row r="39" spans="2:14" ht="14.1" customHeight="1" thickBot="1" x14ac:dyDescent="0.3">
      <c r="B39" s="217" t="s">
        <v>402</v>
      </c>
      <c r="C39" s="1422" t="s">
        <v>440</v>
      </c>
      <c r="D39" s="1423"/>
      <c r="E39" s="1423"/>
      <c r="F39" s="1423"/>
      <c r="G39" s="1424"/>
      <c r="H39" s="220" t="s">
        <v>435</v>
      </c>
      <c r="I39" s="1425">
        <f>I36</f>
        <v>0</v>
      </c>
      <c r="J39" s="1426"/>
      <c r="K39" s="1426"/>
      <c r="L39" s="1426"/>
      <c r="M39" s="1426"/>
      <c r="N39" s="1427"/>
    </row>
    <row r="40" spans="2:14" ht="14.1" customHeight="1" thickBot="1" x14ac:dyDescent="0.3">
      <c r="B40" s="1357" t="s">
        <v>404</v>
      </c>
      <c r="C40" s="1358"/>
      <c r="D40" s="1358"/>
      <c r="E40" s="1358"/>
      <c r="F40" s="1358"/>
      <c r="G40" s="1358"/>
      <c r="H40" s="1358"/>
      <c r="I40" s="1358"/>
      <c r="J40" s="1358"/>
      <c r="K40" s="1358"/>
      <c r="L40" s="1358"/>
      <c r="M40" s="1358"/>
      <c r="N40" s="1359"/>
    </row>
    <row r="41" spans="2:14" ht="14.1" customHeight="1" x14ac:dyDescent="0.25">
      <c r="B41" s="1360" t="s">
        <v>441</v>
      </c>
      <c r="C41" s="1290" t="s">
        <v>442</v>
      </c>
      <c r="D41" s="1290"/>
      <c r="E41" s="1290"/>
      <c r="F41" s="1290"/>
      <c r="G41" s="1290"/>
      <c r="H41" s="1291"/>
      <c r="I41" s="1317">
        <v>0</v>
      </c>
      <c r="J41" s="1361"/>
      <c r="K41" s="1361"/>
      <c r="L41" s="1361"/>
      <c r="M41" s="1361"/>
      <c r="N41" s="1321"/>
    </row>
    <row r="42" spans="2:14" ht="14.1" customHeight="1" x14ac:dyDescent="0.25">
      <c r="B42" s="1325"/>
      <c r="C42" s="1259"/>
      <c r="D42" s="1259"/>
      <c r="E42" s="1259"/>
      <c r="F42" s="1259"/>
      <c r="G42" s="1259"/>
      <c r="H42" s="1260"/>
      <c r="I42" s="1319"/>
      <c r="J42" s="1362"/>
      <c r="K42" s="1362"/>
      <c r="L42" s="1362"/>
      <c r="M42" s="1362"/>
      <c r="N42" s="1322"/>
    </row>
    <row r="43" spans="2:14" ht="19.5" customHeight="1" x14ac:dyDescent="0.25">
      <c r="B43" s="1363" t="s">
        <v>443</v>
      </c>
      <c r="C43" s="1293" t="s">
        <v>444</v>
      </c>
      <c r="D43" s="1293"/>
      <c r="E43" s="1293"/>
      <c r="F43" s="1293"/>
      <c r="G43" s="1293"/>
      <c r="H43" s="1294"/>
      <c r="I43" s="1261">
        <v>0</v>
      </c>
      <c r="J43" s="1367"/>
      <c r="K43" s="1367"/>
      <c r="L43" s="1367"/>
      <c r="M43" s="1367"/>
      <c r="N43" s="1265"/>
    </row>
    <row r="44" spans="2:14" ht="14.1" customHeight="1" x14ac:dyDescent="0.25">
      <c r="B44" s="1363"/>
      <c r="C44" s="1293"/>
      <c r="D44" s="1293"/>
      <c r="E44" s="1293"/>
      <c r="F44" s="1293"/>
      <c r="G44" s="1293"/>
      <c r="H44" s="1294"/>
      <c r="I44" s="1319"/>
      <c r="J44" s="1362"/>
      <c r="K44" s="1362"/>
      <c r="L44" s="1362"/>
      <c r="M44" s="1362"/>
      <c r="N44" s="1322"/>
    </row>
    <row r="45" spans="2:14" ht="21" customHeight="1" thickBot="1" x14ac:dyDescent="0.3">
      <c r="B45" s="1364"/>
      <c r="C45" s="1365"/>
      <c r="D45" s="1365"/>
      <c r="E45" s="1365"/>
      <c r="F45" s="1365"/>
      <c r="G45" s="1365"/>
      <c r="H45" s="1366"/>
      <c r="I45" s="1346"/>
      <c r="J45" s="1368"/>
      <c r="K45" s="1368"/>
      <c r="L45" s="1368"/>
      <c r="M45" s="1368"/>
      <c r="N45" s="1348"/>
    </row>
    <row r="46" spans="2:14" ht="14.1" customHeight="1" thickBot="1" x14ac:dyDescent="0.3">
      <c r="B46" s="1369" t="s">
        <v>407</v>
      </c>
      <c r="C46" s="1370"/>
      <c r="D46" s="1371" t="s">
        <v>408</v>
      </c>
      <c r="E46" s="1209"/>
      <c r="F46" s="1209"/>
      <c r="G46" s="1209"/>
      <c r="H46" s="1372"/>
      <c r="I46" s="1371" t="s">
        <v>409</v>
      </c>
      <c r="J46" s="1209"/>
      <c r="K46" s="1209"/>
      <c r="L46" s="1209"/>
      <c r="M46" s="1209"/>
      <c r="N46" s="1210"/>
    </row>
    <row r="47" spans="2:14" ht="14.1" customHeight="1" x14ac:dyDescent="0.25">
      <c r="B47" s="1325" t="s">
        <v>410</v>
      </c>
      <c r="C47" s="1326"/>
      <c r="D47" s="1289" t="s">
        <v>445</v>
      </c>
      <c r="E47" s="1290"/>
      <c r="F47" s="1290"/>
      <c r="G47" s="1290"/>
      <c r="H47" s="1291"/>
      <c r="I47" s="1328" t="s">
        <v>446</v>
      </c>
      <c r="J47" s="1328"/>
      <c r="K47" s="1328"/>
      <c r="L47" s="1328"/>
      <c r="M47" s="1328"/>
      <c r="N47" s="1438"/>
    </row>
    <row r="48" spans="2:14" ht="14.1" customHeight="1" x14ac:dyDescent="0.25">
      <c r="B48" s="1325"/>
      <c r="C48" s="1326"/>
      <c r="D48" s="1292"/>
      <c r="E48" s="1293"/>
      <c r="F48" s="1293"/>
      <c r="G48" s="1293"/>
      <c r="H48" s="1294"/>
      <c r="I48" s="1329"/>
      <c r="J48" s="1329"/>
      <c r="K48" s="1329"/>
      <c r="L48" s="1329"/>
      <c r="M48" s="1329"/>
      <c r="N48" s="1353"/>
    </row>
    <row r="49" spans="2:24" ht="24" customHeight="1" x14ac:dyDescent="0.25">
      <c r="B49" s="1288"/>
      <c r="C49" s="1327"/>
      <c r="D49" s="1258"/>
      <c r="E49" s="1259"/>
      <c r="F49" s="1259"/>
      <c r="G49" s="1259"/>
      <c r="H49" s="1260"/>
      <c r="I49" s="1329"/>
      <c r="J49" s="1329"/>
      <c r="K49" s="1329"/>
      <c r="L49" s="1329"/>
      <c r="M49" s="1329"/>
      <c r="N49" s="1353"/>
    </row>
    <row r="50" spans="2:24" ht="14.1" customHeight="1" x14ac:dyDescent="0.25">
      <c r="B50" s="1334" t="s">
        <v>413</v>
      </c>
      <c r="C50" s="1327"/>
      <c r="D50" s="1329" t="s">
        <v>447</v>
      </c>
      <c r="E50" s="1329"/>
      <c r="F50" s="1329"/>
      <c r="G50" s="1329"/>
      <c r="H50" s="1329"/>
      <c r="I50" s="1329" t="s">
        <v>448</v>
      </c>
      <c r="J50" s="1329"/>
      <c r="K50" s="1329"/>
      <c r="L50" s="1329"/>
      <c r="M50" s="1329"/>
      <c r="N50" s="1353"/>
    </row>
    <row r="51" spans="2:24" ht="14.1" customHeight="1" thickBot="1" x14ac:dyDescent="0.3">
      <c r="B51" s="1335"/>
      <c r="C51" s="1336"/>
      <c r="D51" s="1337"/>
      <c r="E51" s="1337"/>
      <c r="F51" s="1337"/>
      <c r="G51" s="1337"/>
      <c r="H51" s="1337"/>
      <c r="I51" s="1337"/>
      <c r="J51" s="1337"/>
      <c r="K51" s="1337"/>
      <c r="L51" s="1337"/>
      <c r="M51" s="1337"/>
      <c r="N51" s="1354"/>
      <c r="T51"/>
      <c r="U51"/>
      <c r="V51"/>
      <c r="W51"/>
      <c r="X51"/>
    </row>
    <row r="52" spans="2:24" ht="14.1" customHeight="1" x14ac:dyDescent="0.25"/>
    <row r="53" spans="2:24" ht="14.1" customHeight="1" thickBot="1" x14ac:dyDescent="0.3">
      <c r="L53" s="43" t="s">
        <v>2</v>
      </c>
    </row>
    <row r="54" spans="2:24" customFormat="1" ht="23.25" customHeight="1" x14ac:dyDescent="0.25">
      <c r="B54" s="1225" t="s">
        <v>416</v>
      </c>
      <c r="C54" s="1226"/>
      <c r="D54" s="1226"/>
      <c r="E54" s="1226"/>
      <c r="F54" s="1226"/>
      <c r="G54" s="1226"/>
      <c r="H54" s="1226"/>
      <c r="I54" s="1226"/>
      <c r="J54" s="1226"/>
      <c r="K54" s="1226"/>
      <c r="L54" s="1226"/>
      <c r="M54" s="1226"/>
      <c r="N54" s="1227"/>
    </row>
    <row r="55" spans="2:24" customFormat="1" ht="14.1" customHeight="1" thickBot="1" x14ac:dyDescent="0.3">
      <c r="B55" s="1389"/>
      <c r="C55" s="1390"/>
      <c r="D55" s="1390"/>
      <c r="E55" s="1390"/>
      <c r="F55" s="1390"/>
      <c r="G55" s="1390"/>
      <c r="H55" s="1390"/>
      <c r="I55" s="1390"/>
      <c r="J55" s="1390"/>
      <c r="K55" s="1390"/>
      <c r="L55" s="1390"/>
      <c r="M55" s="1390"/>
      <c r="N55" s="1391"/>
    </row>
    <row r="56" spans="2:24" customFormat="1" ht="14.1" customHeight="1" x14ac:dyDescent="0.25">
      <c r="B56" s="1392" t="s">
        <v>359</v>
      </c>
      <c r="C56" s="1393"/>
      <c r="D56" s="1393"/>
      <c r="E56" s="1393"/>
      <c r="F56" s="1393"/>
      <c r="G56" s="1393"/>
      <c r="H56" s="1233" t="s">
        <v>360</v>
      </c>
      <c r="I56" s="1394" t="s">
        <v>417</v>
      </c>
      <c r="J56" s="1395"/>
      <c r="K56" s="1395"/>
      <c r="L56" s="1395"/>
      <c r="M56" s="1395"/>
      <c r="N56" s="1396"/>
    </row>
    <row r="57" spans="2:24" customFormat="1" ht="14.1" customHeight="1" x14ac:dyDescent="0.25">
      <c r="B57" s="1239" t="s">
        <v>362</v>
      </c>
      <c r="C57" s="1240"/>
      <c r="D57" s="1240"/>
      <c r="E57" s="1240"/>
      <c r="F57" s="1240"/>
      <c r="G57" s="1240"/>
      <c r="H57" s="1234"/>
      <c r="I57" s="1397" t="s">
        <v>2</v>
      </c>
      <c r="J57" s="1398"/>
      <c r="K57" s="1398"/>
      <c r="L57" s="1398"/>
      <c r="M57" s="1398"/>
      <c r="N57" s="1399"/>
    </row>
    <row r="58" spans="2:24" customFormat="1" ht="14.1" customHeight="1" x14ac:dyDescent="0.25">
      <c r="B58" s="1239" t="s">
        <v>418</v>
      </c>
      <c r="C58" s="1240"/>
      <c r="D58" s="1240"/>
      <c r="E58" s="1240"/>
      <c r="F58" s="1240"/>
      <c r="G58" s="1240"/>
      <c r="H58" s="1234"/>
      <c r="I58" s="1400"/>
      <c r="J58" s="1401"/>
      <c r="K58" s="1401"/>
      <c r="L58" s="1401"/>
      <c r="M58" s="1401"/>
      <c r="N58" s="1402"/>
    </row>
    <row r="59" spans="2:24" customFormat="1" ht="14.1" customHeight="1" x14ac:dyDescent="0.25">
      <c r="B59" s="1403"/>
      <c r="C59" s="946"/>
      <c r="D59" s="946"/>
      <c r="E59" s="946"/>
      <c r="F59" s="946"/>
      <c r="G59" s="1404"/>
      <c r="H59" s="1234"/>
      <c r="I59" s="1405" t="s">
        <v>419</v>
      </c>
      <c r="J59" s="1405"/>
      <c r="K59" s="1405" t="s">
        <v>419</v>
      </c>
      <c r="L59" s="1405"/>
      <c r="M59" s="1405" t="s">
        <v>419</v>
      </c>
      <c r="N59" s="1406"/>
    </row>
    <row r="60" spans="2:24" customFormat="1" ht="14.1" customHeight="1" thickBot="1" x14ac:dyDescent="0.3">
      <c r="B60" s="1250"/>
      <c r="C60" s="1251"/>
      <c r="D60" s="1251"/>
      <c r="E60" s="1251"/>
      <c r="F60" s="1251"/>
      <c r="G60" s="1252"/>
      <c r="H60" s="1235"/>
      <c r="I60" s="1245"/>
      <c r="J60" s="1246"/>
      <c r="K60" s="1245"/>
      <c r="L60" s="1246"/>
      <c r="M60" s="1245"/>
      <c r="N60" s="1249"/>
    </row>
    <row r="61" spans="2:24" customFormat="1" ht="14.1" customHeight="1" x14ac:dyDescent="0.25">
      <c r="B61" s="1282" t="s">
        <v>364</v>
      </c>
      <c r="C61" s="1283"/>
      <c r="D61" s="1283"/>
      <c r="E61" s="1283"/>
      <c r="F61" s="1283"/>
      <c r="G61" s="1283"/>
      <c r="H61" s="1283"/>
      <c r="I61" s="1283"/>
      <c r="J61" s="1283"/>
      <c r="K61" s="1283"/>
      <c r="L61" s="1283"/>
      <c r="M61" s="1283"/>
      <c r="N61" s="1284"/>
    </row>
    <row r="62" spans="2:24" customFormat="1" ht="14.1" customHeight="1" thickBot="1" x14ac:dyDescent="0.3">
      <c r="B62" s="1285"/>
      <c r="C62" s="1286"/>
      <c r="D62" s="1286"/>
      <c r="E62" s="1286"/>
      <c r="F62" s="1286"/>
      <c r="G62" s="1286"/>
      <c r="H62" s="1286"/>
      <c r="I62" s="1286"/>
      <c r="J62" s="1286"/>
      <c r="K62" s="1286"/>
      <c r="L62" s="1286"/>
      <c r="M62" s="1286"/>
      <c r="N62" s="1287"/>
    </row>
    <row r="63" spans="2:24" customFormat="1" ht="14.1" customHeight="1" thickBot="1" x14ac:dyDescent="0.3">
      <c r="B63" s="1383" t="s">
        <v>420</v>
      </c>
      <c r="C63" s="1384"/>
      <c r="D63" s="1384"/>
      <c r="E63" s="1384"/>
      <c r="F63" s="1384"/>
      <c r="G63" s="1385"/>
      <c r="H63" s="214" t="s">
        <v>360</v>
      </c>
      <c r="I63" s="1386">
        <v>12</v>
      </c>
      <c r="J63" s="1386"/>
      <c r="K63" s="1386">
        <v>12</v>
      </c>
      <c r="L63" s="1387"/>
      <c r="M63" s="1386">
        <v>12</v>
      </c>
      <c r="N63" s="1388"/>
    </row>
    <row r="64" spans="2:24" customFormat="1" ht="14.1" customHeight="1" thickBot="1" x14ac:dyDescent="0.3">
      <c r="B64" s="1208" t="s">
        <v>366</v>
      </c>
      <c r="C64" s="1209"/>
      <c r="D64" s="1209"/>
      <c r="E64" s="1209"/>
      <c r="F64" s="1209"/>
      <c r="G64" s="1209"/>
      <c r="H64" s="1209"/>
      <c r="I64" s="1209"/>
      <c r="J64" s="1209"/>
      <c r="K64" s="1209"/>
      <c r="L64" s="1209"/>
      <c r="M64" s="1209"/>
      <c r="N64" s="1210"/>
    </row>
    <row r="65" spans="2:14" customFormat="1" ht="14.1" customHeight="1" x14ac:dyDescent="0.25">
      <c r="B65" s="1408" t="s">
        <v>367</v>
      </c>
      <c r="C65" s="1289" t="s">
        <v>421</v>
      </c>
      <c r="D65" s="1290"/>
      <c r="E65" s="1290"/>
      <c r="F65" s="1290"/>
      <c r="G65" s="1291"/>
      <c r="H65" s="1410" t="s">
        <v>360</v>
      </c>
      <c r="I65" s="1317">
        <v>0</v>
      </c>
      <c r="J65" s="1318"/>
      <c r="K65" s="1317">
        <v>0</v>
      </c>
      <c r="L65" s="1318"/>
      <c r="M65" s="1317">
        <v>0</v>
      </c>
      <c r="N65" s="1321"/>
    </row>
    <row r="66" spans="2:14" customFormat="1" ht="14.1" customHeight="1" x14ac:dyDescent="0.25">
      <c r="B66" s="1409"/>
      <c r="C66" s="1292"/>
      <c r="D66" s="1293"/>
      <c r="E66" s="1293"/>
      <c r="F66" s="1293"/>
      <c r="G66" s="1294"/>
      <c r="H66" s="1411"/>
      <c r="I66" s="1319"/>
      <c r="J66" s="1320"/>
      <c r="K66" s="1319"/>
      <c r="L66" s="1320"/>
      <c r="M66" s="1319"/>
      <c r="N66" s="1322"/>
    </row>
    <row r="67" spans="2:14" customFormat="1" ht="14.1" customHeight="1" x14ac:dyDescent="0.25">
      <c r="B67" s="1254"/>
      <c r="C67" s="1258"/>
      <c r="D67" s="1259"/>
      <c r="E67" s="1259"/>
      <c r="F67" s="1259"/>
      <c r="G67" s="1260"/>
      <c r="H67" s="1412"/>
      <c r="I67" s="1263"/>
      <c r="J67" s="1264"/>
      <c r="K67" s="1263"/>
      <c r="L67" s="1264"/>
      <c r="M67" s="1263"/>
      <c r="N67" s="1266"/>
    </row>
    <row r="68" spans="2:14" customFormat="1" ht="14.1" customHeight="1" x14ac:dyDescent="0.25">
      <c r="B68" s="208" t="s">
        <v>369</v>
      </c>
      <c r="C68" s="1413" t="s">
        <v>422</v>
      </c>
      <c r="D68" s="1414"/>
      <c r="E68" s="1414"/>
      <c r="F68" s="1414"/>
      <c r="G68" s="1415"/>
      <c r="H68" s="215" t="s">
        <v>423</v>
      </c>
      <c r="I68" s="1214">
        <v>0</v>
      </c>
      <c r="J68" s="1214"/>
      <c r="K68" s="1214">
        <v>0</v>
      </c>
      <c r="L68" s="1295"/>
      <c r="M68" s="1214">
        <v>0</v>
      </c>
      <c r="N68" s="1215"/>
    </row>
    <row r="69" spans="2:14" customFormat="1" ht="14.1" customHeight="1" x14ac:dyDescent="0.25">
      <c r="B69" s="208" t="s">
        <v>371</v>
      </c>
      <c r="C69" s="1407" t="s">
        <v>424</v>
      </c>
      <c r="D69" s="1407"/>
      <c r="E69" s="1407"/>
      <c r="F69" s="1407"/>
      <c r="G69" s="1407"/>
      <c r="H69" s="215" t="s">
        <v>425</v>
      </c>
      <c r="I69" s="1216">
        <v>0</v>
      </c>
      <c r="J69" s="1216"/>
      <c r="K69" s="1214">
        <v>0</v>
      </c>
      <c r="L69" s="1295"/>
      <c r="M69" s="1214">
        <v>0</v>
      </c>
      <c r="N69" s="1215"/>
    </row>
    <row r="70" spans="2:14" customFormat="1" ht="14.1" customHeight="1" x14ac:dyDescent="0.25">
      <c r="B70" s="208" t="s">
        <v>373</v>
      </c>
      <c r="C70" s="1407" t="s">
        <v>426</v>
      </c>
      <c r="D70" s="1407"/>
      <c r="E70" s="1407"/>
      <c r="F70" s="1407"/>
      <c r="G70" s="1407"/>
      <c r="H70" s="215" t="s">
        <v>425</v>
      </c>
      <c r="I70" s="1214">
        <v>0</v>
      </c>
      <c r="J70" s="1214"/>
      <c r="K70" s="1214">
        <v>0</v>
      </c>
      <c r="L70" s="1295"/>
      <c r="M70" s="1214">
        <v>0</v>
      </c>
      <c r="N70" s="1215"/>
    </row>
    <row r="71" spans="2:14" customFormat="1" ht="14.1" customHeight="1" x14ac:dyDescent="0.25">
      <c r="B71" s="208" t="s">
        <v>375</v>
      </c>
      <c r="C71" s="1407" t="s">
        <v>427</v>
      </c>
      <c r="D71" s="1407"/>
      <c r="E71" s="1407"/>
      <c r="F71" s="1407"/>
      <c r="G71" s="1407"/>
      <c r="H71" s="215" t="s">
        <v>425</v>
      </c>
      <c r="I71" s="1214">
        <v>0</v>
      </c>
      <c r="J71" s="1214"/>
      <c r="K71" s="1214">
        <v>0</v>
      </c>
      <c r="L71" s="1295"/>
      <c r="M71" s="1214">
        <v>0</v>
      </c>
      <c r="N71" s="1215"/>
    </row>
    <row r="72" spans="2:14" customFormat="1" ht="14.1" customHeight="1" x14ac:dyDescent="0.25">
      <c r="B72" s="208" t="s">
        <v>377</v>
      </c>
      <c r="C72" s="1329" t="s">
        <v>428</v>
      </c>
      <c r="D72" s="1329"/>
      <c r="E72" s="1329"/>
      <c r="F72" s="1329"/>
      <c r="G72" s="1329"/>
      <c r="H72" s="215" t="s">
        <v>425</v>
      </c>
      <c r="I72" s="1214">
        <v>0</v>
      </c>
      <c r="J72" s="1214"/>
      <c r="K72" s="1214">
        <v>0</v>
      </c>
      <c r="L72" s="1295"/>
      <c r="M72" s="1214">
        <v>0</v>
      </c>
      <c r="N72" s="1215"/>
    </row>
    <row r="73" spans="2:14" customFormat="1" ht="14.1" customHeight="1" x14ac:dyDescent="0.25">
      <c r="B73" s="208" t="s">
        <v>379</v>
      </c>
      <c r="C73" s="1407" t="s">
        <v>429</v>
      </c>
      <c r="D73" s="1407"/>
      <c r="E73" s="1407"/>
      <c r="F73" s="1407"/>
      <c r="G73" s="1407"/>
      <c r="H73" s="215" t="s">
        <v>425</v>
      </c>
      <c r="I73" s="1214">
        <v>0</v>
      </c>
      <c r="J73" s="1214"/>
      <c r="K73" s="1214">
        <v>0</v>
      </c>
      <c r="L73" s="1295"/>
      <c r="M73" s="1214">
        <v>0</v>
      </c>
      <c r="N73" s="1215"/>
    </row>
    <row r="74" spans="2:14" customFormat="1" ht="25.5" customHeight="1" x14ac:dyDescent="0.25">
      <c r="B74" s="1253" t="s">
        <v>381</v>
      </c>
      <c r="C74" s="1329" t="s">
        <v>430</v>
      </c>
      <c r="D74" s="1329"/>
      <c r="E74" s="1329"/>
      <c r="F74" s="1329"/>
      <c r="G74" s="1329"/>
      <c r="H74" s="1416" t="s">
        <v>425</v>
      </c>
      <c r="I74" s="1261">
        <v>0</v>
      </c>
      <c r="J74" s="1262"/>
      <c r="K74" s="1261">
        <v>0</v>
      </c>
      <c r="L74" s="1367"/>
      <c r="M74" s="1261">
        <v>0</v>
      </c>
      <c r="N74" s="1265"/>
    </row>
    <row r="75" spans="2:14" customFormat="1" ht="14.1" customHeight="1" x14ac:dyDescent="0.25">
      <c r="B75" s="1254"/>
      <c r="C75" s="1329"/>
      <c r="D75" s="1329"/>
      <c r="E75" s="1329"/>
      <c r="F75" s="1329"/>
      <c r="G75" s="1329"/>
      <c r="H75" s="1412"/>
      <c r="I75" s="1263"/>
      <c r="J75" s="1264"/>
      <c r="K75" s="1263"/>
      <c r="L75" s="1417"/>
      <c r="M75" s="1263"/>
      <c r="N75" s="1266"/>
    </row>
    <row r="76" spans="2:14" customFormat="1" ht="15" x14ac:dyDescent="0.25">
      <c r="B76" s="446" t="s">
        <v>383</v>
      </c>
      <c r="C76" s="1222" t="s">
        <v>384</v>
      </c>
      <c r="D76" s="1223"/>
      <c r="E76" s="1223"/>
      <c r="F76" s="1223"/>
      <c r="G76" s="1224"/>
      <c r="H76" s="445" t="s">
        <v>425</v>
      </c>
      <c r="I76" s="1295">
        <v>0</v>
      </c>
      <c r="J76" s="1355"/>
      <c r="K76" s="1295">
        <v>0</v>
      </c>
      <c r="L76" s="1355"/>
      <c r="M76" s="1295">
        <v>0</v>
      </c>
      <c r="N76" s="1356"/>
    </row>
    <row r="77" spans="2:14" customFormat="1" ht="14.1" customHeight="1" x14ac:dyDescent="0.25">
      <c r="B77" s="208" t="s">
        <v>385</v>
      </c>
      <c r="C77" s="1407" t="s">
        <v>431</v>
      </c>
      <c r="D77" s="1407"/>
      <c r="E77" s="1407"/>
      <c r="F77" s="1407"/>
      <c r="G77" s="1407"/>
      <c r="H77" s="216" t="s">
        <v>96</v>
      </c>
      <c r="I77" s="1267">
        <f>I65-I68+I69+I70+I71+I72+I73+I74+I76</f>
        <v>0</v>
      </c>
      <c r="J77" s="1267"/>
      <c r="K77" s="1267">
        <f>K65-K68+K69+K70+K71+K72+K73+K74+K76</f>
        <v>0</v>
      </c>
      <c r="L77" s="1279"/>
      <c r="M77" s="1267">
        <f>M65-M68+M69+M70+M71+M72+M73+M74+M76</f>
        <v>0</v>
      </c>
      <c r="N77" s="1268"/>
    </row>
    <row r="78" spans="2:14" customFormat="1" ht="14.1" customHeight="1" x14ac:dyDescent="0.25">
      <c r="B78" s="208" t="s">
        <v>387</v>
      </c>
      <c r="C78" s="1407" t="s">
        <v>432</v>
      </c>
      <c r="D78" s="1407"/>
      <c r="E78" s="1407"/>
      <c r="F78" s="1407"/>
      <c r="G78" s="1407"/>
      <c r="H78" s="215" t="s">
        <v>433</v>
      </c>
      <c r="I78" s="1278">
        <f>I63</f>
        <v>12</v>
      </c>
      <c r="J78" s="1267"/>
      <c r="K78" s="1278">
        <f>K63</f>
        <v>12</v>
      </c>
      <c r="L78" s="1279"/>
      <c r="M78" s="1278">
        <f>M63</f>
        <v>12</v>
      </c>
      <c r="N78" s="1268"/>
    </row>
    <row r="79" spans="2:14" customFormat="1" ht="14.1" customHeight="1" thickBot="1" x14ac:dyDescent="0.3">
      <c r="B79" s="217" t="s">
        <v>392</v>
      </c>
      <c r="C79" s="1421" t="s">
        <v>434</v>
      </c>
      <c r="D79" s="1421"/>
      <c r="E79" s="1421"/>
      <c r="F79" s="1421"/>
      <c r="G79" s="1421"/>
      <c r="H79" s="218" t="s">
        <v>435</v>
      </c>
      <c r="I79" s="1275">
        <f>+I77/I78</f>
        <v>0</v>
      </c>
      <c r="J79" s="1276"/>
      <c r="K79" s="1276">
        <f>+K77/K78</f>
        <v>0</v>
      </c>
      <c r="L79" s="1307"/>
      <c r="M79" s="1373">
        <f>+M77/M78</f>
        <v>0</v>
      </c>
      <c r="N79" s="1374"/>
    </row>
    <row r="80" spans="2:14" customFormat="1" ht="14.1" customHeight="1" x14ac:dyDescent="0.25">
      <c r="B80" s="1282" t="s">
        <v>436</v>
      </c>
      <c r="C80" s="1283"/>
      <c r="D80" s="1283"/>
      <c r="E80" s="1283"/>
      <c r="F80" s="1283"/>
      <c r="G80" s="1283"/>
      <c r="H80" s="1283"/>
      <c r="I80" s="1283"/>
      <c r="J80" s="1283"/>
      <c r="K80" s="1283"/>
      <c r="L80" s="1283"/>
      <c r="M80" s="1283"/>
      <c r="N80" s="1284"/>
    </row>
    <row r="81" spans="2:14" customFormat="1" ht="14.1" customHeight="1" thickBot="1" x14ac:dyDescent="0.3">
      <c r="B81" s="1285"/>
      <c r="C81" s="1286"/>
      <c r="D81" s="1286"/>
      <c r="E81" s="1286"/>
      <c r="F81" s="1286"/>
      <c r="G81" s="1286"/>
      <c r="H81" s="1286"/>
      <c r="I81" s="1286"/>
      <c r="J81" s="1286"/>
      <c r="K81" s="1286"/>
      <c r="L81" s="1286"/>
      <c r="M81" s="1286"/>
      <c r="N81" s="1287"/>
    </row>
    <row r="82" spans="2:14" customFormat="1" ht="14.1" customHeight="1" x14ac:dyDescent="0.25">
      <c r="B82" s="1254" t="s">
        <v>395</v>
      </c>
      <c r="C82" s="1375" t="s">
        <v>437</v>
      </c>
      <c r="D82" s="1376"/>
      <c r="E82" s="1376"/>
      <c r="F82" s="1376"/>
      <c r="G82" s="1377"/>
      <c r="H82" s="1381" t="s">
        <v>360</v>
      </c>
      <c r="I82" s="1216">
        <v>0</v>
      </c>
      <c r="J82" s="1263"/>
      <c r="K82" s="1216">
        <v>0</v>
      </c>
      <c r="L82" s="1263"/>
      <c r="M82" s="1216">
        <v>0</v>
      </c>
      <c r="N82" s="1221"/>
    </row>
    <row r="83" spans="2:14" customFormat="1" ht="14.1" customHeight="1" x14ac:dyDescent="0.25">
      <c r="B83" s="1288"/>
      <c r="C83" s="1378"/>
      <c r="D83" s="1379"/>
      <c r="E83" s="1379"/>
      <c r="F83" s="1379"/>
      <c r="G83" s="1380"/>
      <c r="H83" s="1382"/>
      <c r="I83" s="1214"/>
      <c r="J83" s="1295"/>
      <c r="K83" s="1214"/>
      <c r="L83" s="1295"/>
      <c r="M83" s="1214"/>
      <c r="N83" s="1215"/>
    </row>
    <row r="84" spans="2:14" customFormat="1" ht="18.75" customHeight="1" x14ac:dyDescent="0.25">
      <c r="B84" s="1288" t="s">
        <v>397</v>
      </c>
      <c r="C84" s="1329" t="s">
        <v>398</v>
      </c>
      <c r="D84" s="1329"/>
      <c r="E84" s="1329"/>
      <c r="F84" s="1329"/>
      <c r="G84" s="1329"/>
      <c r="H84" s="1382" t="s">
        <v>438</v>
      </c>
      <c r="I84" s="1296">
        <v>0.75</v>
      </c>
      <c r="J84" s="1297"/>
      <c r="K84" s="1296">
        <v>0.75</v>
      </c>
      <c r="L84" s="1418"/>
      <c r="M84" s="1296">
        <v>0.75</v>
      </c>
      <c r="N84" s="1302"/>
    </row>
    <row r="85" spans="2:14" customFormat="1" ht="14.1" customHeight="1" x14ac:dyDescent="0.25">
      <c r="B85" s="1288"/>
      <c r="C85" s="1329"/>
      <c r="D85" s="1329"/>
      <c r="E85" s="1329"/>
      <c r="F85" s="1329"/>
      <c r="G85" s="1329"/>
      <c r="H85" s="1382"/>
      <c r="I85" s="1298"/>
      <c r="J85" s="1299"/>
      <c r="K85" s="1303"/>
      <c r="L85" s="1419"/>
      <c r="M85" s="1303"/>
      <c r="N85" s="1304"/>
    </row>
    <row r="86" spans="2:14" customFormat="1" ht="14.1" customHeight="1" x14ac:dyDescent="0.25">
      <c r="B86" s="1288"/>
      <c r="C86" s="1329"/>
      <c r="D86" s="1329"/>
      <c r="E86" s="1329"/>
      <c r="F86" s="1329"/>
      <c r="G86" s="1329"/>
      <c r="H86" s="1382"/>
      <c r="I86" s="1300"/>
      <c r="J86" s="1301"/>
      <c r="K86" s="1305"/>
      <c r="L86" s="1420"/>
      <c r="M86" s="1305"/>
      <c r="N86" s="1306"/>
    </row>
    <row r="87" spans="2:14" customFormat="1" ht="14.1" customHeight="1" x14ac:dyDescent="0.25">
      <c r="B87" s="208" t="s">
        <v>385</v>
      </c>
      <c r="C87" s="1407" t="s">
        <v>431</v>
      </c>
      <c r="D87" s="1407"/>
      <c r="E87" s="1407"/>
      <c r="F87" s="1407"/>
      <c r="G87" s="1407"/>
      <c r="H87" s="219" t="s">
        <v>96</v>
      </c>
      <c r="I87" s="1267">
        <f>I82*I84</f>
        <v>0</v>
      </c>
      <c r="J87" s="1279"/>
      <c r="K87" s="1267">
        <f>K82*K84</f>
        <v>0</v>
      </c>
      <c r="L87" s="1279"/>
      <c r="M87" s="1267">
        <f>+M82*M84</f>
        <v>0</v>
      </c>
      <c r="N87" s="1268"/>
    </row>
    <row r="88" spans="2:14" customFormat="1" ht="26.25" customHeight="1" x14ac:dyDescent="0.25">
      <c r="B88" s="1253" t="s">
        <v>400</v>
      </c>
      <c r="C88" s="1255" t="s">
        <v>439</v>
      </c>
      <c r="D88" s="1256"/>
      <c r="E88" s="1256"/>
      <c r="F88" s="1256"/>
      <c r="G88" s="1257"/>
      <c r="H88" s="1428" t="s">
        <v>425</v>
      </c>
      <c r="I88" s="1429">
        <f>I87+K87+M87</f>
        <v>0</v>
      </c>
      <c r="J88" s="1430"/>
      <c r="K88" s="1430"/>
      <c r="L88" s="1430"/>
      <c r="M88" s="1430"/>
      <c r="N88" s="1431"/>
    </row>
    <row r="89" spans="2:14" customFormat="1" ht="14.1" customHeight="1" x14ac:dyDescent="0.25">
      <c r="B89" s="1409"/>
      <c r="C89" s="1292"/>
      <c r="D89" s="1293"/>
      <c r="E89" s="1293"/>
      <c r="F89" s="1293"/>
      <c r="G89" s="1294"/>
      <c r="H89" s="1234"/>
      <c r="I89" s="1432"/>
      <c r="J89" s="1433"/>
      <c r="K89" s="1433"/>
      <c r="L89" s="1433"/>
      <c r="M89" s="1433"/>
      <c r="N89" s="1434"/>
    </row>
    <row r="90" spans="2:14" customFormat="1" ht="14.1" customHeight="1" x14ac:dyDescent="0.25">
      <c r="B90" s="1254"/>
      <c r="C90" s="1258"/>
      <c r="D90" s="1259"/>
      <c r="E90" s="1259"/>
      <c r="F90" s="1259"/>
      <c r="G90" s="1260"/>
      <c r="H90" s="1326"/>
      <c r="I90" s="1435"/>
      <c r="J90" s="1436"/>
      <c r="K90" s="1436"/>
      <c r="L90" s="1436"/>
      <c r="M90" s="1436"/>
      <c r="N90" s="1437"/>
    </row>
    <row r="91" spans="2:14" customFormat="1" ht="14.1" customHeight="1" thickBot="1" x14ac:dyDescent="0.3">
      <c r="B91" s="217" t="s">
        <v>402</v>
      </c>
      <c r="C91" s="1422" t="s">
        <v>440</v>
      </c>
      <c r="D91" s="1423"/>
      <c r="E91" s="1423"/>
      <c r="F91" s="1423"/>
      <c r="G91" s="1424"/>
      <c r="H91" s="220" t="s">
        <v>435</v>
      </c>
      <c r="I91" s="1425">
        <f>I88</f>
        <v>0</v>
      </c>
      <c r="J91" s="1426"/>
      <c r="K91" s="1426"/>
      <c r="L91" s="1426"/>
      <c r="M91" s="1426"/>
      <c r="N91" s="1427"/>
    </row>
    <row r="92" spans="2:14" customFormat="1" ht="14.1" customHeight="1" thickBot="1" x14ac:dyDescent="0.3">
      <c r="B92" s="1357" t="s">
        <v>404</v>
      </c>
      <c r="C92" s="1358"/>
      <c r="D92" s="1358"/>
      <c r="E92" s="1358"/>
      <c r="F92" s="1358"/>
      <c r="G92" s="1358"/>
      <c r="H92" s="1358"/>
      <c r="I92" s="1358"/>
      <c r="J92" s="1358"/>
      <c r="K92" s="1358"/>
      <c r="L92" s="1358"/>
      <c r="M92" s="1358"/>
      <c r="N92" s="1359"/>
    </row>
    <row r="93" spans="2:14" customFormat="1" ht="14.1" customHeight="1" x14ac:dyDescent="0.25">
      <c r="B93" s="1360" t="s">
        <v>441</v>
      </c>
      <c r="C93" s="1290" t="s">
        <v>442</v>
      </c>
      <c r="D93" s="1290"/>
      <c r="E93" s="1290"/>
      <c r="F93" s="1290"/>
      <c r="G93" s="1290"/>
      <c r="H93" s="1291"/>
      <c r="I93" s="1317">
        <v>0</v>
      </c>
      <c r="J93" s="1361"/>
      <c r="K93" s="1361"/>
      <c r="L93" s="1361"/>
      <c r="M93" s="1361"/>
      <c r="N93" s="1321"/>
    </row>
    <row r="94" spans="2:14" customFormat="1" ht="20.25" customHeight="1" x14ac:dyDescent="0.25">
      <c r="B94" s="1325"/>
      <c r="C94" s="1259"/>
      <c r="D94" s="1259"/>
      <c r="E94" s="1259"/>
      <c r="F94" s="1259"/>
      <c r="G94" s="1259"/>
      <c r="H94" s="1260"/>
      <c r="I94" s="1319"/>
      <c r="J94" s="1362"/>
      <c r="K94" s="1362"/>
      <c r="L94" s="1362"/>
      <c r="M94" s="1362"/>
      <c r="N94" s="1322"/>
    </row>
    <row r="95" spans="2:14" customFormat="1" ht="20.25" customHeight="1" x14ac:dyDescent="0.25">
      <c r="B95" s="1363" t="s">
        <v>443</v>
      </c>
      <c r="C95" s="1293" t="s">
        <v>444</v>
      </c>
      <c r="D95" s="1293"/>
      <c r="E95" s="1293"/>
      <c r="F95" s="1293"/>
      <c r="G95" s="1293"/>
      <c r="H95" s="1294"/>
      <c r="I95" s="1261">
        <v>0</v>
      </c>
      <c r="J95" s="1367"/>
      <c r="K95" s="1367"/>
      <c r="L95" s="1367"/>
      <c r="M95" s="1367"/>
      <c r="N95" s="1265"/>
    </row>
    <row r="96" spans="2:14" customFormat="1" ht="14.1" customHeight="1" x14ac:dyDescent="0.25">
      <c r="B96" s="1363"/>
      <c r="C96" s="1293"/>
      <c r="D96" s="1293"/>
      <c r="E96" s="1293"/>
      <c r="F96" s="1293"/>
      <c r="G96" s="1293"/>
      <c r="H96" s="1294"/>
      <c r="I96" s="1319"/>
      <c r="J96" s="1362"/>
      <c r="K96" s="1362"/>
      <c r="L96" s="1362"/>
      <c r="M96" s="1362"/>
      <c r="N96" s="1322"/>
    </row>
    <row r="97" spans="2:14" customFormat="1" ht="14.1" customHeight="1" thickBot="1" x14ac:dyDescent="0.3">
      <c r="B97" s="1364"/>
      <c r="C97" s="1365"/>
      <c r="D97" s="1365"/>
      <c r="E97" s="1365"/>
      <c r="F97" s="1365"/>
      <c r="G97" s="1365"/>
      <c r="H97" s="1366"/>
      <c r="I97" s="1346"/>
      <c r="J97" s="1368"/>
      <c r="K97" s="1368"/>
      <c r="L97" s="1368"/>
      <c r="M97" s="1368"/>
      <c r="N97" s="1348"/>
    </row>
    <row r="98" spans="2:14" customFormat="1" ht="14.1" customHeight="1" thickBot="1" x14ac:dyDescent="0.3">
      <c r="B98" s="1369" t="s">
        <v>407</v>
      </c>
      <c r="C98" s="1370"/>
      <c r="D98" s="1371" t="s">
        <v>408</v>
      </c>
      <c r="E98" s="1209"/>
      <c r="F98" s="1209"/>
      <c r="G98" s="1209"/>
      <c r="H98" s="1372"/>
      <c r="I98" s="1371" t="s">
        <v>409</v>
      </c>
      <c r="J98" s="1209"/>
      <c r="K98" s="1209"/>
      <c r="L98" s="1209"/>
      <c r="M98" s="1209"/>
      <c r="N98" s="1210"/>
    </row>
    <row r="99" spans="2:14" customFormat="1" ht="22.5" customHeight="1" x14ac:dyDescent="0.25">
      <c r="B99" s="1325" t="s">
        <v>410</v>
      </c>
      <c r="C99" s="1326"/>
      <c r="D99" s="1289" t="s">
        <v>445</v>
      </c>
      <c r="E99" s="1290"/>
      <c r="F99" s="1290"/>
      <c r="G99" s="1290"/>
      <c r="H99" s="1291"/>
      <c r="I99" s="1328" t="s">
        <v>446</v>
      </c>
      <c r="J99" s="1328"/>
      <c r="K99" s="1328"/>
      <c r="L99" s="1328"/>
      <c r="M99" s="1328"/>
      <c r="N99" s="1438"/>
    </row>
    <row r="100" spans="2:14" customFormat="1" ht="14.1" customHeight="1" x14ac:dyDescent="0.25">
      <c r="B100" s="1325"/>
      <c r="C100" s="1326"/>
      <c r="D100" s="1292"/>
      <c r="E100" s="1293"/>
      <c r="F100" s="1293"/>
      <c r="G100" s="1293"/>
      <c r="H100" s="1294"/>
      <c r="I100" s="1329"/>
      <c r="J100" s="1329"/>
      <c r="K100" s="1329"/>
      <c r="L100" s="1329"/>
      <c r="M100" s="1329"/>
      <c r="N100" s="1353"/>
    </row>
    <row r="101" spans="2:14" customFormat="1" ht="14.1" customHeight="1" x14ac:dyDescent="0.25">
      <c r="B101" s="1288"/>
      <c r="C101" s="1327"/>
      <c r="D101" s="1258"/>
      <c r="E101" s="1259"/>
      <c r="F101" s="1259"/>
      <c r="G101" s="1259"/>
      <c r="H101" s="1260"/>
      <c r="I101" s="1329"/>
      <c r="J101" s="1329"/>
      <c r="K101" s="1329"/>
      <c r="L101" s="1329"/>
      <c r="M101" s="1329"/>
      <c r="N101" s="1353"/>
    </row>
    <row r="102" spans="2:14" customFormat="1" ht="15" x14ac:dyDescent="0.25">
      <c r="B102" s="1334" t="s">
        <v>413</v>
      </c>
      <c r="C102" s="1327"/>
      <c r="D102" s="1329" t="s">
        <v>447</v>
      </c>
      <c r="E102" s="1329"/>
      <c r="F102" s="1329"/>
      <c r="G102" s="1329"/>
      <c r="H102" s="1329"/>
      <c r="I102" s="1329" t="s">
        <v>448</v>
      </c>
      <c r="J102" s="1329"/>
      <c r="K102" s="1329"/>
      <c r="L102" s="1329"/>
      <c r="M102" s="1329"/>
      <c r="N102" s="1353"/>
    </row>
    <row r="103" spans="2:14" customFormat="1" ht="15.75" thickBot="1" x14ac:dyDescent="0.3">
      <c r="B103" s="1335"/>
      <c r="C103" s="1336"/>
      <c r="D103" s="1337"/>
      <c r="E103" s="1337"/>
      <c r="F103" s="1337"/>
      <c r="G103" s="1337"/>
      <c r="H103" s="1337"/>
      <c r="I103" s="1337"/>
      <c r="J103" s="1337"/>
      <c r="K103" s="1337"/>
      <c r="L103" s="1337"/>
      <c r="M103" s="1337"/>
      <c r="N103" s="1354"/>
    </row>
    <row r="104" spans="2:14" customFormat="1" ht="15" x14ac:dyDescent="0.25"/>
    <row r="105" spans="2:14" customFormat="1" ht="15" x14ac:dyDescent="0.25"/>
  </sheetData>
  <sheetProtection algorithmName="SHA-512" hashValue="kMdtCeiCw/msH4tX7I+obTi9BHOzazGId20dZFOa5h6dspu2qPAXTKS/OHSmzE9Y+eRqVeFJP6NWE7/WfR2dOQ==" saltValue="+KuVhrsHBhVReVsQimuauQ==" spinCount="100000" sheet="1" objects="1" scenarios="1"/>
  <mergeCells count="225">
    <mergeCell ref="C91:G91"/>
    <mergeCell ref="I91:N91"/>
    <mergeCell ref="B99:C101"/>
    <mergeCell ref="D99:H101"/>
    <mergeCell ref="I99:N101"/>
    <mergeCell ref="C79:G79"/>
    <mergeCell ref="I79:J79"/>
    <mergeCell ref="K79:L79"/>
    <mergeCell ref="C87:G87"/>
    <mergeCell ref="I87:J87"/>
    <mergeCell ref="K87:L87"/>
    <mergeCell ref="M87:N87"/>
    <mergeCell ref="B88:B90"/>
    <mergeCell ref="C88:G90"/>
    <mergeCell ref="H88:H90"/>
    <mergeCell ref="I88:N90"/>
    <mergeCell ref="M82:N83"/>
    <mergeCell ref="B84:B86"/>
    <mergeCell ref="C84:G86"/>
    <mergeCell ref="H84:H86"/>
    <mergeCell ref="I84:J86"/>
    <mergeCell ref="K84:L86"/>
    <mergeCell ref="M84:N86"/>
    <mergeCell ref="K82:L83"/>
    <mergeCell ref="C77:G77"/>
    <mergeCell ref="I77:J77"/>
    <mergeCell ref="K77:L77"/>
    <mergeCell ref="M77:N77"/>
    <mergeCell ref="C78:G78"/>
    <mergeCell ref="I78:J78"/>
    <mergeCell ref="K78:L78"/>
    <mergeCell ref="M78:N78"/>
    <mergeCell ref="C76:G76"/>
    <mergeCell ref="I76:J76"/>
    <mergeCell ref="K76:L76"/>
    <mergeCell ref="M76:N76"/>
    <mergeCell ref="B74:B75"/>
    <mergeCell ref="C74:G75"/>
    <mergeCell ref="H74:H75"/>
    <mergeCell ref="I74:J75"/>
    <mergeCell ref="K74:L75"/>
    <mergeCell ref="M74:N75"/>
    <mergeCell ref="C71:G71"/>
    <mergeCell ref="I71:J71"/>
    <mergeCell ref="K71:L71"/>
    <mergeCell ref="M71:N71"/>
    <mergeCell ref="C72:G72"/>
    <mergeCell ref="I72:J72"/>
    <mergeCell ref="K72:L72"/>
    <mergeCell ref="M72:N72"/>
    <mergeCell ref="C73:G73"/>
    <mergeCell ref="I73:J73"/>
    <mergeCell ref="K73:L73"/>
    <mergeCell ref="M73:N73"/>
    <mergeCell ref="C69:G69"/>
    <mergeCell ref="I69:J69"/>
    <mergeCell ref="K69:L69"/>
    <mergeCell ref="M69:N69"/>
    <mergeCell ref="C70:G70"/>
    <mergeCell ref="I70:J70"/>
    <mergeCell ref="K70:L70"/>
    <mergeCell ref="M70:N70"/>
    <mergeCell ref="C68:G68"/>
    <mergeCell ref="I68:J68"/>
    <mergeCell ref="K68:L68"/>
    <mergeCell ref="M68:N68"/>
    <mergeCell ref="B65:B67"/>
    <mergeCell ref="C65:G67"/>
    <mergeCell ref="H65:H67"/>
    <mergeCell ref="I65:J67"/>
    <mergeCell ref="K65:L67"/>
    <mergeCell ref="M65:N67"/>
    <mergeCell ref="B61:N62"/>
    <mergeCell ref="B63:G63"/>
    <mergeCell ref="I63:J63"/>
    <mergeCell ref="K63:L63"/>
    <mergeCell ref="M63:N63"/>
    <mergeCell ref="B64:N64"/>
    <mergeCell ref="K59:L59"/>
    <mergeCell ref="M59:N59"/>
    <mergeCell ref="B59:G59"/>
    <mergeCell ref="B54:N55"/>
    <mergeCell ref="B56:G56"/>
    <mergeCell ref="H56:H60"/>
    <mergeCell ref="I56:N56"/>
    <mergeCell ref="I57:N58"/>
    <mergeCell ref="B57:G57"/>
    <mergeCell ref="B58:G58"/>
    <mergeCell ref="I59:J59"/>
    <mergeCell ref="B60:G60"/>
    <mergeCell ref="I60:J60"/>
    <mergeCell ref="K60:L60"/>
    <mergeCell ref="M60:N60"/>
    <mergeCell ref="B47:C49"/>
    <mergeCell ref="D47:H49"/>
    <mergeCell ref="I47:N49"/>
    <mergeCell ref="B50:C51"/>
    <mergeCell ref="D50:H51"/>
    <mergeCell ref="I50:N51"/>
    <mergeCell ref="B43:B45"/>
    <mergeCell ref="C43:H45"/>
    <mergeCell ref="I43:N45"/>
    <mergeCell ref="B46:C46"/>
    <mergeCell ref="D46:H46"/>
    <mergeCell ref="I46:N46"/>
    <mergeCell ref="C39:G39"/>
    <mergeCell ref="I39:N39"/>
    <mergeCell ref="B40:N40"/>
    <mergeCell ref="B41:B42"/>
    <mergeCell ref="C41:H42"/>
    <mergeCell ref="I41:N42"/>
    <mergeCell ref="C35:G35"/>
    <mergeCell ref="I35:J35"/>
    <mergeCell ref="K35:L35"/>
    <mergeCell ref="M35:N35"/>
    <mergeCell ref="B36:B38"/>
    <mergeCell ref="C36:G38"/>
    <mergeCell ref="H36:H38"/>
    <mergeCell ref="I36:N38"/>
    <mergeCell ref="M30:N31"/>
    <mergeCell ref="B32:B34"/>
    <mergeCell ref="C32:G34"/>
    <mergeCell ref="H32:H34"/>
    <mergeCell ref="I32:J34"/>
    <mergeCell ref="K32:L34"/>
    <mergeCell ref="M32:N34"/>
    <mergeCell ref="C27:G27"/>
    <mergeCell ref="I27:J27"/>
    <mergeCell ref="K27:L27"/>
    <mergeCell ref="M27:N27"/>
    <mergeCell ref="B28:N29"/>
    <mergeCell ref="B30:B31"/>
    <mergeCell ref="C30:G31"/>
    <mergeCell ref="H30:H31"/>
    <mergeCell ref="I30:J31"/>
    <mergeCell ref="K30:L31"/>
    <mergeCell ref="C25:G25"/>
    <mergeCell ref="I25:J25"/>
    <mergeCell ref="K25:L25"/>
    <mergeCell ref="M25:N25"/>
    <mergeCell ref="C26:G26"/>
    <mergeCell ref="I26:J26"/>
    <mergeCell ref="K26:L26"/>
    <mergeCell ref="M26:N26"/>
    <mergeCell ref="B22:B23"/>
    <mergeCell ref="C22:G23"/>
    <mergeCell ref="H22:H23"/>
    <mergeCell ref="I22:J23"/>
    <mergeCell ref="K22:L23"/>
    <mergeCell ref="M22:N23"/>
    <mergeCell ref="C20:G20"/>
    <mergeCell ref="I20:J20"/>
    <mergeCell ref="K20:L20"/>
    <mergeCell ref="M20:N20"/>
    <mergeCell ref="C21:G21"/>
    <mergeCell ref="I21:J21"/>
    <mergeCell ref="K21:L21"/>
    <mergeCell ref="M21:N21"/>
    <mergeCell ref="C18:G18"/>
    <mergeCell ref="I18:J18"/>
    <mergeCell ref="K18:L18"/>
    <mergeCell ref="M18:N18"/>
    <mergeCell ref="C19:G19"/>
    <mergeCell ref="I19:J19"/>
    <mergeCell ref="K19:L19"/>
    <mergeCell ref="M19:N19"/>
    <mergeCell ref="C17:G17"/>
    <mergeCell ref="I17:J17"/>
    <mergeCell ref="K17:L17"/>
    <mergeCell ref="M17:N17"/>
    <mergeCell ref="B13:B15"/>
    <mergeCell ref="C13:G15"/>
    <mergeCell ref="H13:H15"/>
    <mergeCell ref="I13:J15"/>
    <mergeCell ref="K13:L15"/>
    <mergeCell ref="M13:N15"/>
    <mergeCell ref="C16:G16"/>
    <mergeCell ref="I16:J16"/>
    <mergeCell ref="K16:L16"/>
    <mergeCell ref="M16:N16"/>
    <mergeCell ref="B9:N10"/>
    <mergeCell ref="B11:G11"/>
    <mergeCell ref="I11:J11"/>
    <mergeCell ref="K11:L11"/>
    <mergeCell ref="M11:N11"/>
    <mergeCell ref="B12:N12"/>
    <mergeCell ref="B2:N3"/>
    <mergeCell ref="B4:G4"/>
    <mergeCell ref="H4:H8"/>
    <mergeCell ref="I4:N4"/>
    <mergeCell ref="B5:G5"/>
    <mergeCell ref="I5:N6"/>
    <mergeCell ref="B6:G6"/>
    <mergeCell ref="B7:G7"/>
    <mergeCell ref="I7:J7"/>
    <mergeCell ref="K7:L7"/>
    <mergeCell ref="M7:N7"/>
    <mergeCell ref="B8:G8"/>
    <mergeCell ref="I8:J8"/>
    <mergeCell ref="K8:L8"/>
    <mergeCell ref="M8:N8"/>
    <mergeCell ref="L1:N1"/>
    <mergeCell ref="B102:C103"/>
    <mergeCell ref="D102:H103"/>
    <mergeCell ref="I102:N103"/>
    <mergeCell ref="I24:J24"/>
    <mergeCell ref="K24:L24"/>
    <mergeCell ref="M24:N24"/>
    <mergeCell ref="C24:G24"/>
    <mergeCell ref="B92:N92"/>
    <mergeCell ref="B93:B94"/>
    <mergeCell ref="C93:H94"/>
    <mergeCell ref="I93:N94"/>
    <mergeCell ref="B95:B97"/>
    <mergeCell ref="C95:H97"/>
    <mergeCell ref="I95:N97"/>
    <mergeCell ref="B98:C98"/>
    <mergeCell ref="D98:H98"/>
    <mergeCell ref="I98:N98"/>
    <mergeCell ref="M79:N79"/>
    <mergeCell ref="B80:N81"/>
    <mergeCell ref="B82:B83"/>
    <mergeCell ref="C82:G83"/>
    <mergeCell ref="H82:H83"/>
    <mergeCell ref="I82:J83"/>
  </mergeCells>
  <pageMargins left="0" right="0" top="0" bottom="0" header="0.3" footer="0.3"/>
  <pageSetup orientation="portrait" r:id="rId1"/>
  <rowBreaks count="1" manualBreakCount="1">
    <brk id="51" max="16383"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4" tint="0.39997558519241921"/>
  </sheetPr>
  <dimension ref="B1:AA309"/>
  <sheetViews>
    <sheetView showGridLines="0" showRowColHeaders="0" zoomScaleNormal="100" workbookViewId="0">
      <selection activeCell="I18" sqref="I18:J18"/>
    </sheetView>
  </sheetViews>
  <sheetFormatPr defaultRowHeight="12.75" x14ac:dyDescent="0.25"/>
  <cols>
    <col min="1" max="1" width="1.7109375" style="33" customWidth="1"/>
    <col min="2" max="2" width="9.140625" style="33" customWidth="1"/>
    <col min="3" max="7" width="9.140625" style="33"/>
    <col min="8" max="9" width="9.140625" style="33" customWidth="1"/>
    <col min="10" max="10" width="9.140625" style="33"/>
    <col min="11" max="12" width="9.140625" style="33" customWidth="1"/>
    <col min="13" max="16384" width="9.140625" style="33"/>
  </cols>
  <sheetData>
    <row r="1" spans="2:27" ht="15" customHeight="1" thickBot="1" x14ac:dyDescent="0.3">
      <c r="J1" s="677" t="s">
        <v>609</v>
      </c>
      <c r="K1" s="677"/>
      <c r="L1" s="677"/>
    </row>
    <row r="2" spans="2:27" ht="9" customHeight="1" x14ac:dyDescent="0.25">
      <c r="B2" s="1225" t="s">
        <v>449</v>
      </c>
      <c r="C2" s="1226"/>
      <c r="D2" s="1226"/>
      <c r="E2" s="1226"/>
      <c r="F2" s="1226"/>
      <c r="G2" s="1226"/>
      <c r="H2" s="1226"/>
      <c r="I2" s="1226"/>
      <c r="J2" s="1226"/>
      <c r="K2" s="1226"/>
      <c r="L2" s="1227"/>
    </row>
    <row r="3" spans="2:27" ht="15" customHeight="1" x14ac:dyDescent="0.25">
      <c r="B3" s="1228"/>
      <c r="C3" s="1229"/>
      <c r="D3" s="1229"/>
      <c r="E3" s="1229"/>
      <c r="F3" s="1229"/>
      <c r="G3" s="1229"/>
      <c r="H3" s="1229"/>
      <c r="I3" s="1229"/>
      <c r="J3" s="1229"/>
      <c r="K3" s="1229"/>
      <c r="L3" s="1230"/>
    </row>
    <row r="4" spans="2:27" ht="15" customHeight="1" x14ac:dyDescent="0.25">
      <c r="B4" s="1228"/>
      <c r="C4" s="1229"/>
      <c r="D4" s="1229"/>
      <c r="E4" s="1229"/>
      <c r="F4" s="1229"/>
      <c r="G4" s="1229"/>
      <c r="H4" s="1229"/>
      <c r="I4" s="1229"/>
      <c r="J4" s="1229"/>
      <c r="K4" s="1229"/>
      <c r="L4" s="1230"/>
    </row>
    <row r="5" spans="2:27" ht="15" customHeight="1" thickBot="1" x14ac:dyDescent="0.3">
      <c r="B5" s="1389"/>
      <c r="C5" s="1390"/>
      <c r="D5" s="1390"/>
      <c r="E5" s="1390"/>
      <c r="F5" s="1390"/>
      <c r="G5" s="1390"/>
      <c r="H5" s="1390"/>
      <c r="I5" s="1390"/>
      <c r="J5" s="1390"/>
      <c r="K5" s="1390"/>
      <c r="L5" s="1391"/>
    </row>
    <row r="6" spans="2:27" ht="15" customHeight="1" x14ac:dyDescent="0.25">
      <c r="B6" s="1392" t="s">
        <v>359</v>
      </c>
      <c r="C6" s="1393"/>
      <c r="D6" s="1393"/>
      <c r="E6" s="1393"/>
      <c r="F6" s="1393"/>
      <c r="G6" s="1393"/>
      <c r="H6" s="1233" t="s">
        <v>360</v>
      </c>
      <c r="I6" s="1236" t="s">
        <v>450</v>
      </c>
      <c r="J6" s="1237"/>
      <c r="K6" s="1236" t="s">
        <v>451</v>
      </c>
      <c r="L6" s="1238"/>
    </row>
    <row r="7" spans="2:27" ht="15" customHeight="1" x14ac:dyDescent="0.25">
      <c r="B7" s="1446" t="s">
        <v>452</v>
      </c>
      <c r="C7" s="1240"/>
      <c r="D7" s="1240"/>
      <c r="E7" s="1240"/>
      <c r="F7" s="1240"/>
      <c r="G7" s="1447"/>
      <c r="H7" s="1234"/>
      <c r="I7" s="1241" t="s">
        <v>2</v>
      </c>
      <c r="J7" s="1242"/>
      <c r="K7" s="1241"/>
      <c r="L7" s="1247"/>
    </row>
    <row r="8" spans="2:27" ht="15" customHeight="1" x14ac:dyDescent="0.25">
      <c r="B8" s="1239"/>
      <c r="C8" s="1240"/>
      <c r="D8" s="1240"/>
      <c r="E8" s="1240"/>
      <c r="F8" s="1240"/>
      <c r="G8" s="1447"/>
      <c r="H8" s="1234"/>
      <c r="I8" s="1243"/>
      <c r="J8" s="1244"/>
      <c r="K8" s="1243"/>
      <c r="L8" s="1248"/>
    </row>
    <row r="9" spans="2:27" ht="15" customHeight="1" x14ac:dyDescent="0.25">
      <c r="B9" s="1239" t="s">
        <v>453</v>
      </c>
      <c r="C9" s="1240"/>
      <c r="D9" s="1240"/>
      <c r="E9" s="1240"/>
      <c r="F9" s="1240"/>
      <c r="G9" s="1240"/>
      <c r="H9" s="1234"/>
      <c r="I9" s="1243"/>
      <c r="J9" s="1244"/>
      <c r="K9" s="1243"/>
      <c r="L9" s="1248"/>
    </row>
    <row r="10" spans="2:27" ht="15" customHeight="1" x14ac:dyDescent="0.25">
      <c r="B10" s="1448" t="s">
        <v>454</v>
      </c>
      <c r="C10" s="1449"/>
      <c r="D10" s="1449"/>
      <c r="E10" s="1449"/>
      <c r="F10" s="1449"/>
      <c r="G10" s="1450"/>
      <c r="H10" s="1234"/>
      <c r="I10" s="1439"/>
      <c r="J10" s="1439"/>
      <c r="K10" s="1439"/>
      <c r="L10" s="1440"/>
    </row>
    <row r="11" spans="2:27" ht="15" customHeight="1" thickBot="1" x14ac:dyDescent="0.3">
      <c r="B11" s="1441" t="s">
        <v>455</v>
      </c>
      <c r="C11" s="1442"/>
      <c r="D11" s="1442"/>
      <c r="E11" s="1442"/>
      <c r="F11" s="1442"/>
      <c r="G11" s="1443"/>
      <c r="H11" s="1235"/>
      <c r="I11" s="1444"/>
      <c r="J11" s="1444"/>
      <c r="K11" s="1444"/>
      <c r="L11" s="1445"/>
    </row>
    <row r="12" spans="2:27" ht="15" customHeight="1" x14ac:dyDescent="0.25">
      <c r="B12" s="1198" t="s">
        <v>456</v>
      </c>
      <c r="C12" s="1199"/>
      <c r="D12" s="1199"/>
      <c r="E12" s="1199"/>
      <c r="F12" s="1199"/>
      <c r="G12" s="1199"/>
      <c r="H12" s="1199"/>
      <c r="I12" s="1199"/>
      <c r="J12" s="1199"/>
      <c r="K12" s="1199"/>
      <c r="L12" s="1200"/>
      <c r="W12"/>
      <c r="X12"/>
      <c r="Y12"/>
      <c r="Z12"/>
      <c r="AA12"/>
    </row>
    <row r="13" spans="2:27" ht="12" customHeight="1" x14ac:dyDescent="0.25">
      <c r="B13" s="1201"/>
      <c r="C13" s="1202"/>
      <c r="D13" s="1202"/>
      <c r="E13" s="1202"/>
      <c r="F13" s="1202"/>
      <c r="G13" s="1202"/>
      <c r="H13" s="1202"/>
      <c r="I13" s="1202"/>
      <c r="J13" s="1202"/>
      <c r="K13" s="1202"/>
      <c r="L13" s="1203"/>
      <c r="W13"/>
      <c r="X13"/>
      <c r="Y13"/>
      <c r="Z13"/>
      <c r="AA13"/>
    </row>
    <row r="14" spans="2:27" ht="15" customHeight="1" thickBot="1" x14ac:dyDescent="0.3">
      <c r="B14" s="1451" t="s">
        <v>420</v>
      </c>
      <c r="C14" s="1452"/>
      <c r="D14" s="1452"/>
      <c r="E14" s="1452"/>
      <c r="F14" s="1452"/>
      <c r="G14" s="1453"/>
      <c r="H14" s="221" t="s">
        <v>360</v>
      </c>
      <c r="I14" s="1207">
        <v>12</v>
      </c>
      <c r="J14" s="1207"/>
      <c r="K14" s="1207">
        <v>12</v>
      </c>
      <c r="L14" s="1454"/>
      <c r="W14"/>
      <c r="X14"/>
      <c r="Y14"/>
      <c r="Z14"/>
      <c r="AA14"/>
    </row>
    <row r="15" spans="2:27" ht="15" customHeight="1" thickBot="1" x14ac:dyDescent="0.3">
      <c r="B15" s="1208" t="s">
        <v>457</v>
      </c>
      <c r="C15" s="1209"/>
      <c r="D15" s="1209"/>
      <c r="E15" s="1209"/>
      <c r="F15" s="1209"/>
      <c r="G15" s="1209"/>
      <c r="H15" s="1209"/>
      <c r="I15" s="1209"/>
      <c r="J15" s="1209"/>
      <c r="K15" s="1209"/>
      <c r="L15" s="1210"/>
      <c r="W15"/>
      <c r="X15"/>
      <c r="Y15"/>
      <c r="Z15"/>
      <c r="AA15"/>
    </row>
    <row r="16" spans="2:27" ht="15" customHeight="1" x14ac:dyDescent="0.25">
      <c r="B16" s="207" t="s">
        <v>367</v>
      </c>
      <c r="C16" s="1455" t="s">
        <v>458</v>
      </c>
      <c r="D16" s="1455"/>
      <c r="E16" s="1455"/>
      <c r="F16" s="1455"/>
      <c r="G16" s="1455"/>
      <c r="H16" s="222" t="s">
        <v>360</v>
      </c>
      <c r="I16" s="1220">
        <v>0</v>
      </c>
      <c r="J16" s="1220"/>
      <c r="K16" s="1216">
        <v>0</v>
      </c>
      <c r="L16" s="1221"/>
    </row>
    <row r="17" spans="2:24" ht="15" x14ac:dyDescent="0.25">
      <c r="B17" s="208" t="s">
        <v>369</v>
      </c>
      <c r="C17" s="1407" t="s">
        <v>459</v>
      </c>
      <c r="D17" s="1407"/>
      <c r="E17" s="1407"/>
      <c r="F17" s="1407"/>
      <c r="G17" s="1407"/>
      <c r="H17" s="215" t="s">
        <v>423</v>
      </c>
      <c r="I17" s="1214">
        <v>0</v>
      </c>
      <c r="J17" s="1214"/>
      <c r="K17" s="1214">
        <v>0</v>
      </c>
      <c r="L17" s="1215"/>
      <c r="M17" s="33" t="s">
        <v>2</v>
      </c>
      <c r="N17"/>
      <c r="O17"/>
      <c r="P17"/>
      <c r="Q17"/>
      <c r="R17"/>
      <c r="S17"/>
      <c r="T17"/>
      <c r="U17"/>
      <c r="V17"/>
      <c r="W17"/>
      <c r="X17"/>
    </row>
    <row r="18" spans="2:24" ht="15" x14ac:dyDescent="0.25">
      <c r="B18" s="208" t="s">
        <v>371</v>
      </c>
      <c r="C18" s="1407" t="s">
        <v>460</v>
      </c>
      <c r="D18" s="1407"/>
      <c r="E18" s="1407"/>
      <c r="F18" s="1407"/>
      <c r="G18" s="1407"/>
      <c r="H18" s="215" t="s">
        <v>425</v>
      </c>
      <c r="I18" s="1216">
        <v>0</v>
      </c>
      <c r="J18" s="1216"/>
      <c r="K18" s="1214">
        <v>0</v>
      </c>
      <c r="L18" s="1215"/>
      <c r="N18"/>
      <c r="O18"/>
      <c r="P18"/>
      <c r="Q18"/>
      <c r="R18"/>
      <c r="S18"/>
      <c r="T18"/>
      <c r="U18"/>
      <c r="V18"/>
      <c r="W18"/>
      <c r="X18"/>
    </row>
    <row r="19" spans="2:24" x14ac:dyDescent="0.25">
      <c r="B19" s="208" t="s">
        <v>373</v>
      </c>
      <c r="C19" s="1407" t="s">
        <v>461</v>
      </c>
      <c r="D19" s="1407"/>
      <c r="E19" s="1407"/>
      <c r="F19" s="1407"/>
      <c r="G19" s="1407"/>
      <c r="H19" s="215" t="s">
        <v>425</v>
      </c>
      <c r="I19" s="1214">
        <v>0</v>
      </c>
      <c r="J19" s="1214"/>
      <c r="K19" s="1214">
        <v>0</v>
      </c>
      <c r="L19" s="1215"/>
    </row>
    <row r="20" spans="2:24" x14ac:dyDescent="0.25">
      <c r="B20" s="208" t="s">
        <v>375</v>
      </c>
      <c r="C20" s="1407" t="s">
        <v>462</v>
      </c>
      <c r="D20" s="1407"/>
      <c r="E20" s="1407"/>
      <c r="F20" s="1407"/>
      <c r="G20" s="1407"/>
      <c r="H20" s="215" t="s">
        <v>425</v>
      </c>
      <c r="I20" s="1214">
        <v>0</v>
      </c>
      <c r="J20" s="1214"/>
      <c r="K20" s="1214">
        <v>0</v>
      </c>
      <c r="L20" s="1215"/>
    </row>
    <row r="21" spans="2:24" x14ac:dyDescent="0.25">
      <c r="B21" s="208" t="s">
        <v>377</v>
      </c>
      <c r="C21" s="1329" t="s">
        <v>428</v>
      </c>
      <c r="D21" s="1329"/>
      <c r="E21" s="1329"/>
      <c r="F21" s="1329"/>
      <c r="G21" s="1329"/>
      <c r="H21" s="215" t="s">
        <v>425</v>
      </c>
      <c r="I21" s="1214">
        <v>0</v>
      </c>
      <c r="J21" s="1214"/>
      <c r="K21" s="1214">
        <v>0</v>
      </c>
      <c r="L21" s="1215"/>
    </row>
    <row r="22" spans="2:24" x14ac:dyDescent="0.25">
      <c r="B22" s="208" t="s">
        <v>379</v>
      </c>
      <c r="C22" s="1407" t="s">
        <v>463</v>
      </c>
      <c r="D22" s="1407"/>
      <c r="E22" s="1407"/>
      <c r="F22" s="1407"/>
      <c r="G22" s="1407"/>
      <c r="H22" s="215" t="s">
        <v>425</v>
      </c>
      <c r="I22" s="1214">
        <v>0</v>
      </c>
      <c r="J22" s="1214"/>
      <c r="K22" s="1214">
        <v>0</v>
      </c>
      <c r="L22" s="1215"/>
    </row>
    <row r="23" spans="2:24" x14ac:dyDescent="0.25">
      <c r="B23" s="1253" t="s">
        <v>381</v>
      </c>
      <c r="C23" s="1329" t="s">
        <v>464</v>
      </c>
      <c r="D23" s="1329"/>
      <c r="E23" s="1329"/>
      <c r="F23" s="1329"/>
      <c r="G23" s="1329"/>
      <c r="H23" s="1416" t="s">
        <v>425</v>
      </c>
      <c r="I23" s="1261">
        <v>0</v>
      </c>
      <c r="J23" s="1262"/>
      <c r="K23" s="1261">
        <v>0</v>
      </c>
      <c r="L23" s="1265"/>
    </row>
    <row r="24" spans="2:24" x14ac:dyDescent="0.25">
      <c r="B24" s="1409"/>
      <c r="C24" s="1329"/>
      <c r="D24" s="1329"/>
      <c r="E24" s="1329"/>
      <c r="F24" s="1329"/>
      <c r="G24" s="1329"/>
      <c r="H24" s="1411"/>
      <c r="I24" s="1319"/>
      <c r="J24" s="1320"/>
      <c r="K24" s="1319"/>
      <c r="L24" s="1322"/>
    </row>
    <row r="25" spans="2:24" x14ac:dyDescent="0.25">
      <c r="B25" s="1254"/>
      <c r="C25" s="1329"/>
      <c r="D25" s="1329"/>
      <c r="E25" s="1329"/>
      <c r="F25" s="1329"/>
      <c r="G25" s="1329"/>
      <c r="H25" s="1412"/>
      <c r="I25" s="1263"/>
      <c r="J25" s="1264"/>
      <c r="K25" s="1263"/>
      <c r="L25" s="1266"/>
    </row>
    <row r="26" spans="2:24" x14ac:dyDescent="0.25">
      <c r="B26" s="208" t="s">
        <v>385</v>
      </c>
      <c r="C26" s="1407" t="s">
        <v>465</v>
      </c>
      <c r="D26" s="1407"/>
      <c r="E26" s="1407"/>
      <c r="F26" s="1407"/>
      <c r="G26" s="1407"/>
      <c r="H26" s="216" t="s">
        <v>96</v>
      </c>
      <c r="I26" s="1267">
        <f>I16-I17+I18+I19+I20+I21+I22+I23</f>
        <v>0</v>
      </c>
      <c r="J26" s="1267"/>
      <c r="K26" s="1267">
        <f>K16-K17+K18+K19+K20+K21+K22+K23</f>
        <v>0</v>
      </c>
      <c r="L26" s="1268"/>
    </row>
    <row r="27" spans="2:24" x14ac:dyDescent="0.25">
      <c r="B27" s="208" t="s">
        <v>387</v>
      </c>
      <c r="C27" s="1407" t="s">
        <v>432</v>
      </c>
      <c r="D27" s="1407"/>
      <c r="E27" s="1407"/>
      <c r="F27" s="1407"/>
      <c r="G27" s="1407"/>
      <c r="H27" s="215" t="s">
        <v>433</v>
      </c>
      <c r="I27" s="1278">
        <f>I14</f>
        <v>12</v>
      </c>
      <c r="J27" s="1267"/>
      <c r="K27" s="1278">
        <f>K14</f>
        <v>12</v>
      </c>
      <c r="L27" s="1268"/>
    </row>
    <row r="28" spans="2:24" x14ac:dyDescent="0.25">
      <c r="B28" s="209" t="s">
        <v>385</v>
      </c>
      <c r="C28" s="1211" t="s">
        <v>431</v>
      </c>
      <c r="D28" s="1212"/>
      <c r="E28" s="1212"/>
      <c r="F28" s="1212"/>
      <c r="G28" s="1213"/>
      <c r="H28" s="223" t="s">
        <v>96</v>
      </c>
      <c r="I28" s="1279">
        <f>I26/I27</f>
        <v>0</v>
      </c>
      <c r="J28" s="1280"/>
      <c r="K28" s="1279">
        <f>K26/K27</f>
        <v>0</v>
      </c>
      <c r="L28" s="1281"/>
    </row>
    <row r="29" spans="2:24" x14ac:dyDescent="0.25">
      <c r="B29" s="209" t="s">
        <v>390</v>
      </c>
      <c r="C29" s="1456" t="s">
        <v>466</v>
      </c>
      <c r="D29" s="1456"/>
      <c r="E29" s="1456"/>
      <c r="F29" s="1456"/>
      <c r="G29" s="1456"/>
      <c r="H29" s="223" t="s">
        <v>423</v>
      </c>
      <c r="I29" s="1214">
        <v>0</v>
      </c>
      <c r="J29" s="1214"/>
      <c r="K29" s="1214"/>
      <c r="L29" s="1215"/>
    </row>
    <row r="30" spans="2:24" ht="13.5" thickBot="1" x14ac:dyDescent="0.3">
      <c r="B30" s="217" t="s">
        <v>392</v>
      </c>
      <c r="C30" s="1421" t="s">
        <v>467</v>
      </c>
      <c r="D30" s="1421"/>
      <c r="E30" s="1421"/>
      <c r="F30" s="1421"/>
      <c r="G30" s="1421"/>
      <c r="H30" s="218" t="s">
        <v>435</v>
      </c>
      <c r="I30" s="1275">
        <f>+I28-I29</f>
        <v>0</v>
      </c>
      <c r="J30" s="1276"/>
      <c r="K30" s="1276">
        <f>+K28-K29</f>
        <v>0</v>
      </c>
      <c r="L30" s="1277"/>
    </row>
    <row r="31" spans="2:24" x14ac:dyDescent="0.25">
      <c r="B31" s="1282" t="s">
        <v>394</v>
      </c>
      <c r="C31" s="1283"/>
      <c r="D31" s="1283"/>
      <c r="E31" s="1283"/>
      <c r="F31" s="1283"/>
      <c r="G31" s="1283"/>
      <c r="H31" s="1283"/>
      <c r="I31" s="1283"/>
      <c r="J31" s="1283"/>
      <c r="K31" s="1283"/>
      <c r="L31" s="1284"/>
    </row>
    <row r="32" spans="2:24" x14ac:dyDescent="0.25">
      <c r="B32" s="1198"/>
      <c r="C32" s="1199"/>
      <c r="D32" s="1199"/>
      <c r="E32" s="1199"/>
      <c r="F32" s="1199"/>
      <c r="G32" s="1199"/>
      <c r="H32" s="1199"/>
      <c r="I32" s="1199"/>
      <c r="J32" s="1199"/>
      <c r="K32" s="1199"/>
      <c r="L32" s="1200"/>
    </row>
    <row r="33" spans="2:12" ht="23.25" customHeight="1" thickBot="1" x14ac:dyDescent="0.3">
      <c r="B33" s="1285"/>
      <c r="C33" s="1286"/>
      <c r="D33" s="1286"/>
      <c r="E33" s="1286"/>
      <c r="F33" s="1286"/>
      <c r="G33" s="1286"/>
      <c r="H33" s="1286"/>
      <c r="I33" s="1286"/>
      <c r="J33" s="1286"/>
      <c r="K33" s="1286"/>
      <c r="L33" s="1287"/>
    </row>
    <row r="34" spans="2:12" x14ac:dyDescent="0.25">
      <c r="B34" s="1254" t="s">
        <v>395</v>
      </c>
      <c r="C34" s="1328" t="s">
        <v>468</v>
      </c>
      <c r="D34" s="1328"/>
      <c r="E34" s="1328"/>
      <c r="F34" s="1328"/>
      <c r="G34" s="1328"/>
      <c r="H34" s="1381" t="s">
        <v>360</v>
      </c>
      <c r="I34" s="1216">
        <v>0</v>
      </c>
      <c r="J34" s="1263"/>
      <c r="K34" s="1216">
        <v>0</v>
      </c>
      <c r="L34" s="1221"/>
    </row>
    <row r="35" spans="2:12" x14ac:dyDescent="0.25">
      <c r="B35" s="1288"/>
      <c r="C35" s="1329"/>
      <c r="D35" s="1329"/>
      <c r="E35" s="1329"/>
      <c r="F35" s="1329"/>
      <c r="G35" s="1329"/>
      <c r="H35" s="1382"/>
      <c r="I35" s="1214"/>
      <c r="J35" s="1295"/>
      <c r="K35" s="1214"/>
      <c r="L35" s="1215"/>
    </row>
    <row r="36" spans="2:12" x14ac:dyDescent="0.25">
      <c r="B36" s="1288"/>
      <c r="C36" s="1329"/>
      <c r="D36" s="1329"/>
      <c r="E36" s="1329"/>
      <c r="F36" s="1329"/>
      <c r="G36" s="1329"/>
      <c r="H36" s="1382"/>
      <c r="I36" s="1214"/>
      <c r="J36" s="1295"/>
      <c r="K36" s="1214"/>
      <c r="L36" s="1215"/>
    </row>
    <row r="37" spans="2:12" x14ac:dyDescent="0.25">
      <c r="B37" s="1288" t="s">
        <v>397</v>
      </c>
      <c r="C37" s="1329" t="s">
        <v>398</v>
      </c>
      <c r="D37" s="1329"/>
      <c r="E37" s="1329"/>
      <c r="F37" s="1329"/>
      <c r="G37" s="1329"/>
      <c r="H37" s="1382" t="s">
        <v>438</v>
      </c>
      <c r="I37" s="1296">
        <v>0.75</v>
      </c>
      <c r="J37" s="1297"/>
      <c r="K37" s="1296">
        <v>0.75</v>
      </c>
      <c r="L37" s="1302"/>
    </row>
    <row r="38" spans="2:12" x14ac:dyDescent="0.25">
      <c r="B38" s="1288"/>
      <c r="C38" s="1329"/>
      <c r="D38" s="1329"/>
      <c r="E38" s="1329"/>
      <c r="F38" s="1329"/>
      <c r="G38" s="1329"/>
      <c r="H38" s="1382"/>
      <c r="I38" s="1298"/>
      <c r="J38" s="1299"/>
      <c r="K38" s="1303"/>
      <c r="L38" s="1304"/>
    </row>
    <row r="39" spans="2:12" x14ac:dyDescent="0.25">
      <c r="B39" s="1288"/>
      <c r="C39" s="1329"/>
      <c r="D39" s="1329"/>
      <c r="E39" s="1329"/>
      <c r="F39" s="1329"/>
      <c r="G39" s="1329"/>
      <c r="H39" s="1382"/>
      <c r="I39" s="1300"/>
      <c r="J39" s="1301"/>
      <c r="K39" s="1305"/>
      <c r="L39" s="1306"/>
    </row>
    <row r="40" spans="2:12" x14ac:dyDescent="0.25">
      <c r="B40" s="208" t="s">
        <v>385</v>
      </c>
      <c r="C40" s="1407" t="s">
        <v>469</v>
      </c>
      <c r="D40" s="1407"/>
      <c r="E40" s="1407"/>
      <c r="F40" s="1407"/>
      <c r="G40" s="1407"/>
      <c r="H40" s="219" t="s">
        <v>96</v>
      </c>
      <c r="I40" s="1267">
        <f>I34*I37</f>
        <v>0</v>
      </c>
      <c r="J40" s="1279"/>
      <c r="K40" s="1267">
        <f>K34*K37</f>
        <v>0</v>
      </c>
      <c r="L40" s="1268"/>
    </row>
    <row r="41" spans="2:12" x14ac:dyDescent="0.25">
      <c r="B41" s="1253" t="s">
        <v>400</v>
      </c>
      <c r="C41" s="1255" t="s">
        <v>470</v>
      </c>
      <c r="D41" s="1256"/>
      <c r="E41" s="1256"/>
      <c r="F41" s="1256"/>
      <c r="G41" s="1257"/>
      <c r="H41" s="1428" t="s">
        <v>423</v>
      </c>
      <c r="I41" s="1261">
        <v>0</v>
      </c>
      <c r="J41" s="1262"/>
      <c r="K41" s="1261">
        <v>0</v>
      </c>
      <c r="L41" s="1265"/>
    </row>
    <row r="42" spans="2:12" x14ac:dyDescent="0.25">
      <c r="B42" s="1254"/>
      <c r="C42" s="1258"/>
      <c r="D42" s="1259"/>
      <c r="E42" s="1259"/>
      <c r="F42" s="1259"/>
      <c r="G42" s="1260"/>
      <c r="H42" s="1326"/>
      <c r="I42" s="1263"/>
      <c r="J42" s="1264"/>
      <c r="K42" s="1263"/>
      <c r="L42" s="1266"/>
    </row>
    <row r="43" spans="2:12" ht="13.5" thickBot="1" x14ac:dyDescent="0.3">
      <c r="B43" s="217" t="s">
        <v>402</v>
      </c>
      <c r="C43" s="1422" t="s">
        <v>467</v>
      </c>
      <c r="D43" s="1423"/>
      <c r="E43" s="1423"/>
      <c r="F43" s="1423"/>
      <c r="G43" s="1424"/>
      <c r="H43" s="220" t="s">
        <v>435</v>
      </c>
      <c r="I43" s="1276">
        <f>I40-I41</f>
        <v>0</v>
      </c>
      <c r="J43" s="1307"/>
      <c r="K43" s="1276">
        <f>K40-K41</f>
        <v>0</v>
      </c>
      <c r="L43" s="1277"/>
    </row>
    <row r="44" spans="2:12" ht="15.75" thickBot="1" x14ac:dyDescent="0.3">
      <c r="B44" s="1208" t="s">
        <v>404</v>
      </c>
      <c r="C44" s="1209"/>
      <c r="D44" s="1209"/>
      <c r="E44" s="1209"/>
      <c r="F44" s="1209"/>
      <c r="G44" s="1209"/>
      <c r="H44" s="1209"/>
      <c r="I44" s="1209"/>
      <c r="J44" s="1209"/>
      <c r="K44" s="1209"/>
      <c r="L44" s="1210"/>
    </row>
    <row r="45" spans="2:12" x14ac:dyDescent="0.25">
      <c r="B45" s="1457" t="s">
        <v>471</v>
      </c>
      <c r="C45" s="1290"/>
      <c r="D45" s="1290"/>
      <c r="E45" s="1290"/>
      <c r="F45" s="1290"/>
      <c r="G45" s="1291"/>
      <c r="H45" s="1459" t="s">
        <v>360</v>
      </c>
      <c r="I45" s="1319">
        <v>0</v>
      </c>
      <c r="J45" s="1320"/>
      <c r="K45" s="1319">
        <v>0</v>
      </c>
      <c r="L45" s="1322"/>
    </row>
    <row r="46" spans="2:12" x14ac:dyDescent="0.25">
      <c r="B46" s="1458"/>
      <c r="C46" s="1293"/>
      <c r="D46" s="1293"/>
      <c r="E46" s="1293"/>
      <c r="F46" s="1293"/>
      <c r="G46" s="1294"/>
      <c r="H46" s="1459"/>
      <c r="I46" s="1319"/>
      <c r="J46" s="1320"/>
      <c r="K46" s="1319"/>
      <c r="L46" s="1322"/>
    </row>
    <row r="47" spans="2:12" x14ac:dyDescent="0.25">
      <c r="B47" s="1460" t="s">
        <v>472</v>
      </c>
      <c r="C47" s="1256"/>
      <c r="D47" s="1256"/>
      <c r="E47" s="1256"/>
      <c r="F47" s="1256"/>
      <c r="G47" s="1257"/>
      <c r="H47" s="1461" t="s">
        <v>360</v>
      </c>
      <c r="I47" s="1261">
        <v>0</v>
      </c>
      <c r="J47" s="1262"/>
      <c r="K47" s="1261">
        <v>0</v>
      </c>
      <c r="L47" s="1265"/>
    </row>
    <row r="48" spans="2:12" ht="13.5" thickBot="1" x14ac:dyDescent="0.3">
      <c r="B48" s="1458"/>
      <c r="C48" s="1293"/>
      <c r="D48" s="1293"/>
      <c r="E48" s="1293"/>
      <c r="F48" s="1293"/>
      <c r="G48" s="1294"/>
      <c r="H48" s="1459"/>
      <c r="I48" s="1319"/>
      <c r="J48" s="1320"/>
      <c r="K48" s="1319"/>
      <c r="L48" s="1322"/>
    </row>
    <row r="49" spans="2:12" x14ac:dyDescent="0.25">
      <c r="B49" s="1462" t="s">
        <v>473</v>
      </c>
      <c r="C49" s="1464" t="s">
        <v>474</v>
      </c>
      <c r="D49" s="1464"/>
      <c r="E49" s="1464"/>
      <c r="F49" s="1464"/>
      <c r="G49" s="1466" t="s">
        <v>409</v>
      </c>
      <c r="H49" s="1466"/>
      <c r="I49" s="1466"/>
      <c r="J49" s="1466"/>
      <c r="K49" s="1466"/>
      <c r="L49" s="1468"/>
    </row>
    <row r="50" spans="2:12" x14ac:dyDescent="0.25">
      <c r="B50" s="1463"/>
      <c r="C50" s="1465"/>
      <c r="D50" s="1465"/>
      <c r="E50" s="1465"/>
      <c r="F50" s="1465"/>
      <c r="G50" s="1467"/>
      <c r="H50" s="1467"/>
      <c r="I50" s="1467"/>
      <c r="J50" s="1467"/>
      <c r="K50" s="1467"/>
      <c r="L50" s="1469"/>
    </row>
    <row r="51" spans="2:12" x14ac:dyDescent="0.25">
      <c r="B51" s="1334" t="s">
        <v>410</v>
      </c>
      <c r="C51" s="1255" t="s">
        <v>475</v>
      </c>
      <c r="D51" s="1256"/>
      <c r="E51" s="1256"/>
      <c r="F51" s="1257"/>
      <c r="G51" s="1329" t="s">
        <v>412</v>
      </c>
      <c r="H51" s="1329"/>
      <c r="I51" s="1329"/>
      <c r="J51" s="1255" t="s">
        <v>476</v>
      </c>
      <c r="K51" s="1256"/>
      <c r="L51" s="1470"/>
    </row>
    <row r="52" spans="2:12" x14ac:dyDescent="0.25">
      <c r="B52" s="1334"/>
      <c r="C52" s="1292"/>
      <c r="D52" s="1293"/>
      <c r="E52" s="1293"/>
      <c r="F52" s="1294"/>
      <c r="G52" s="1329"/>
      <c r="H52" s="1329"/>
      <c r="I52" s="1329"/>
      <c r="J52" s="1292"/>
      <c r="K52" s="1293"/>
      <c r="L52" s="1471"/>
    </row>
    <row r="53" spans="2:12" x14ac:dyDescent="0.25">
      <c r="B53" s="1334"/>
      <c r="C53" s="1258"/>
      <c r="D53" s="1259"/>
      <c r="E53" s="1259"/>
      <c r="F53" s="1260"/>
      <c r="G53" s="1329"/>
      <c r="H53" s="1329"/>
      <c r="I53" s="1329"/>
      <c r="J53" s="1292"/>
      <c r="K53" s="1293"/>
      <c r="L53" s="1471"/>
    </row>
    <row r="54" spans="2:12" x14ac:dyDescent="0.25">
      <c r="B54" s="1334" t="s">
        <v>413</v>
      </c>
      <c r="C54" s="1255" t="s">
        <v>477</v>
      </c>
      <c r="D54" s="1256"/>
      <c r="E54" s="1256"/>
      <c r="F54" s="1257"/>
      <c r="G54" s="1329" t="s">
        <v>415</v>
      </c>
      <c r="H54" s="1329"/>
      <c r="I54" s="1329"/>
      <c r="J54" s="1292"/>
      <c r="K54" s="1293"/>
      <c r="L54" s="1471"/>
    </row>
    <row r="55" spans="2:12" x14ac:dyDescent="0.25">
      <c r="B55" s="1334"/>
      <c r="C55" s="1292"/>
      <c r="D55" s="1293"/>
      <c r="E55" s="1293"/>
      <c r="F55" s="1294"/>
      <c r="G55" s="1329"/>
      <c r="H55" s="1329"/>
      <c r="I55" s="1329"/>
      <c r="J55" s="1292"/>
      <c r="K55" s="1293"/>
      <c r="L55" s="1471"/>
    </row>
    <row r="56" spans="2:12" x14ac:dyDescent="0.25">
      <c r="B56" s="1474"/>
      <c r="C56" s="1292"/>
      <c r="D56" s="1293"/>
      <c r="E56" s="1293"/>
      <c r="F56" s="1294"/>
      <c r="G56" s="1456"/>
      <c r="H56" s="1456"/>
      <c r="I56" s="1456"/>
      <c r="J56" s="1292"/>
      <c r="K56" s="1293"/>
      <c r="L56" s="1471"/>
    </row>
    <row r="57" spans="2:12" ht="13.5" thickBot="1" x14ac:dyDescent="0.3">
      <c r="B57" s="1475"/>
      <c r="C57" s="1472"/>
      <c r="D57" s="1365"/>
      <c r="E57" s="1365"/>
      <c r="F57" s="1366"/>
      <c r="G57" s="1337"/>
      <c r="H57" s="1337"/>
      <c r="I57" s="1337"/>
      <c r="J57" s="1472"/>
      <c r="K57" s="1365"/>
      <c r="L57" s="1473"/>
    </row>
    <row r="58" spans="2:12" ht="13.5" thickBot="1" x14ac:dyDescent="0.3"/>
    <row r="59" spans="2:12" customFormat="1" ht="9" customHeight="1" x14ac:dyDescent="0.25">
      <c r="B59" s="1225" t="s">
        <v>449</v>
      </c>
      <c r="C59" s="1226"/>
      <c r="D59" s="1226"/>
      <c r="E59" s="1226"/>
      <c r="F59" s="1226"/>
      <c r="G59" s="1226"/>
      <c r="H59" s="1226"/>
      <c r="I59" s="1226"/>
      <c r="J59" s="1226"/>
      <c r="K59" s="1226"/>
      <c r="L59" s="1227"/>
    </row>
    <row r="60" spans="2:12" customFormat="1" ht="15" x14ac:dyDescent="0.25">
      <c r="B60" s="1228"/>
      <c r="C60" s="1229"/>
      <c r="D60" s="1229"/>
      <c r="E60" s="1229"/>
      <c r="F60" s="1229"/>
      <c r="G60" s="1229"/>
      <c r="H60" s="1229"/>
      <c r="I60" s="1229"/>
      <c r="J60" s="1229"/>
      <c r="K60" s="1229"/>
      <c r="L60" s="1230"/>
    </row>
    <row r="61" spans="2:12" customFormat="1" ht="15" x14ac:dyDescent="0.25">
      <c r="B61" s="1228"/>
      <c r="C61" s="1229"/>
      <c r="D61" s="1229"/>
      <c r="E61" s="1229"/>
      <c r="F61" s="1229"/>
      <c r="G61" s="1229"/>
      <c r="H61" s="1229"/>
      <c r="I61" s="1229"/>
      <c r="J61" s="1229"/>
      <c r="K61" s="1229"/>
      <c r="L61" s="1230"/>
    </row>
    <row r="62" spans="2:12" customFormat="1" ht="15.75" thickBot="1" x14ac:dyDescent="0.3">
      <c r="B62" s="1389"/>
      <c r="C62" s="1390"/>
      <c r="D62" s="1390"/>
      <c r="E62" s="1390"/>
      <c r="F62" s="1390"/>
      <c r="G62" s="1390"/>
      <c r="H62" s="1390"/>
      <c r="I62" s="1390"/>
      <c r="J62" s="1390"/>
      <c r="K62" s="1390"/>
      <c r="L62" s="1391"/>
    </row>
    <row r="63" spans="2:12" customFormat="1" ht="12.75" customHeight="1" x14ac:dyDescent="0.25">
      <c r="B63" s="1392" t="s">
        <v>359</v>
      </c>
      <c r="C63" s="1393"/>
      <c r="D63" s="1393"/>
      <c r="E63" s="1393"/>
      <c r="F63" s="1393"/>
      <c r="G63" s="1393"/>
      <c r="H63" s="1233" t="s">
        <v>360</v>
      </c>
      <c r="I63" s="1236" t="s">
        <v>450</v>
      </c>
      <c r="J63" s="1237"/>
      <c r="K63" s="1236" t="s">
        <v>451</v>
      </c>
      <c r="L63" s="1238"/>
    </row>
    <row r="64" spans="2:12" customFormat="1" ht="12.75" customHeight="1" x14ac:dyDescent="0.25">
      <c r="B64" s="1446" t="s">
        <v>452</v>
      </c>
      <c r="C64" s="1240"/>
      <c r="D64" s="1240"/>
      <c r="E64" s="1240"/>
      <c r="F64" s="1240"/>
      <c r="G64" s="1447"/>
      <c r="H64" s="1234"/>
      <c r="I64" s="1241" t="s">
        <v>2</v>
      </c>
      <c r="J64" s="1242"/>
      <c r="K64" s="1241"/>
      <c r="L64" s="1247"/>
    </row>
    <row r="65" spans="2:12" customFormat="1" ht="12.75" customHeight="1" x14ac:dyDescent="0.25">
      <c r="B65" s="1239"/>
      <c r="C65" s="1240"/>
      <c r="D65" s="1240"/>
      <c r="E65" s="1240"/>
      <c r="F65" s="1240"/>
      <c r="G65" s="1447"/>
      <c r="H65" s="1234"/>
      <c r="I65" s="1243"/>
      <c r="J65" s="1244"/>
      <c r="K65" s="1243"/>
      <c r="L65" s="1248"/>
    </row>
    <row r="66" spans="2:12" customFormat="1" ht="12.75" customHeight="1" x14ac:dyDescent="0.25">
      <c r="B66" s="1239" t="s">
        <v>453</v>
      </c>
      <c r="C66" s="1240"/>
      <c r="D66" s="1240"/>
      <c r="E66" s="1240"/>
      <c r="F66" s="1240"/>
      <c r="G66" s="1240"/>
      <c r="H66" s="1234"/>
      <c r="I66" s="1243"/>
      <c r="J66" s="1244"/>
      <c r="K66" s="1243"/>
      <c r="L66" s="1248"/>
    </row>
    <row r="67" spans="2:12" customFormat="1" ht="12.75" customHeight="1" x14ac:dyDescent="0.25">
      <c r="B67" s="1448" t="s">
        <v>454</v>
      </c>
      <c r="C67" s="1449"/>
      <c r="D67" s="1449"/>
      <c r="E67" s="1449"/>
      <c r="F67" s="1449"/>
      <c r="G67" s="1450"/>
      <c r="H67" s="1234"/>
      <c r="I67" s="1439"/>
      <c r="J67" s="1439"/>
      <c r="K67" s="1439"/>
      <c r="L67" s="1440"/>
    </row>
    <row r="68" spans="2:12" customFormat="1" ht="12.75" customHeight="1" thickBot="1" x14ac:dyDescent="0.3">
      <c r="B68" s="1441" t="s">
        <v>455</v>
      </c>
      <c r="C68" s="1442"/>
      <c r="D68" s="1442"/>
      <c r="E68" s="1442"/>
      <c r="F68" s="1442"/>
      <c r="G68" s="1443"/>
      <c r="H68" s="1235"/>
      <c r="I68" s="1444"/>
      <c r="J68" s="1444"/>
      <c r="K68" s="1444"/>
      <c r="L68" s="1445"/>
    </row>
    <row r="69" spans="2:12" customFormat="1" ht="15" x14ac:dyDescent="0.25">
      <c r="B69" s="1198" t="s">
        <v>456</v>
      </c>
      <c r="C69" s="1199"/>
      <c r="D69" s="1199"/>
      <c r="E69" s="1199"/>
      <c r="F69" s="1199"/>
      <c r="G69" s="1199"/>
      <c r="H69" s="1199"/>
      <c r="I69" s="1199"/>
      <c r="J69" s="1199"/>
      <c r="K69" s="1199"/>
      <c r="L69" s="1200"/>
    </row>
    <row r="70" spans="2:12" customFormat="1" ht="15" x14ac:dyDescent="0.25">
      <c r="B70" s="1201"/>
      <c r="C70" s="1202"/>
      <c r="D70" s="1202"/>
      <c r="E70" s="1202"/>
      <c r="F70" s="1202"/>
      <c r="G70" s="1202"/>
      <c r="H70" s="1202"/>
      <c r="I70" s="1202"/>
      <c r="J70" s="1202"/>
      <c r="K70" s="1202"/>
      <c r="L70" s="1203"/>
    </row>
    <row r="71" spans="2:12" customFormat="1" ht="17.25" customHeight="1" thickBot="1" x14ac:dyDescent="0.3">
      <c r="B71" s="1451" t="s">
        <v>420</v>
      </c>
      <c r="C71" s="1452"/>
      <c r="D71" s="1452"/>
      <c r="E71" s="1452"/>
      <c r="F71" s="1452"/>
      <c r="G71" s="1453"/>
      <c r="H71" s="221" t="s">
        <v>360</v>
      </c>
      <c r="I71" s="1207">
        <v>12</v>
      </c>
      <c r="J71" s="1207"/>
      <c r="K71" s="1207">
        <v>12</v>
      </c>
      <c r="L71" s="1454"/>
    </row>
    <row r="72" spans="2:12" customFormat="1" ht="15.75" thickBot="1" x14ac:dyDescent="0.3">
      <c r="B72" s="1208" t="s">
        <v>457</v>
      </c>
      <c r="C72" s="1209"/>
      <c r="D72" s="1209"/>
      <c r="E72" s="1209"/>
      <c r="F72" s="1209"/>
      <c r="G72" s="1209"/>
      <c r="H72" s="1209"/>
      <c r="I72" s="1209"/>
      <c r="J72" s="1209"/>
      <c r="K72" s="1209"/>
      <c r="L72" s="1210"/>
    </row>
    <row r="73" spans="2:12" customFormat="1" ht="15" customHeight="1" x14ac:dyDescent="0.25">
      <c r="B73" s="207" t="s">
        <v>367</v>
      </c>
      <c r="C73" s="1455" t="s">
        <v>458</v>
      </c>
      <c r="D73" s="1455"/>
      <c r="E73" s="1455"/>
      <c r="F73" s="1455"/>
      <c r="G73" s="1455"/>
      <c r="H73" s="222" t="s">
        <v>360</v>
      </c>
      <c r="I73" s="1220">
        <v>0</v>
      </c>
      <c r="J73" s="1220"/>
      <c r="K73" s="1216">
        <v>0</v>
      </c>
      <c r="L73" s="1221"/>
    </row>
    <row r="74" spans="2:12" customFormat="1" ht="15" customHeight="1" x14ac:dyDescent="0.25">
      <c r="B74" s="208" t="s">
        <v>369</v>
      </c>
      <c r="C74" s="1407" t="s">
        <v>459</v>
      </c>
      <c r="D74" s="1407"/>
      <c r="E74" s="1407"/>
      <c r="F74" s="1407"/>
      <c r="G74" s="1407"/>
      <c r="H74" s="215" t="s">
        <v>423</v>
      </c>
      <c r="I74" s="1214">
        <v>0</v>
      </c>
      <c r="J74" s="1214"/>
      <c r="K74" s="1214">
        <v>0</v>
      </c>
      <c r="L74" s="1215"/>
    </row>
    <row r="75" spans="2:12" customFormat="1" ht="15" customHeight="1" x14ac:dyDescent="0.25">
      <c r="B75" s="208" t="s">
        <v>371</v>
      </c>
      <c r="C75" s="1407" t="s">
        <v>460</v>
      </c>
      <c r="D75" s="1407"/>
      <c r="E75" s="1407"/>
      <c r="F75" s="1407"/>
      <c r="G75" s="1407"/>
      <c r="H75" s="215" t="s">
        <v>425</v>
      </c>
      <c r="I75" s="1216">
        <v>0</v>
      </c>
      <c r="J75" s="1216"/>
      <c r="K75" s="1214">
        <v>0</v>
      </c>
      <c r="L75" s="1215"/>
    </row>
    <row r="76" spans="2:12" customFormat="1" ht="15" customHeight="1" x14ac:dyDescent="0.25">
      <c r="B76" s="208" t="s">
        <v>373</v>
      </c>
      <c r="C76" s="1407" t="s">
        <v>461</v>
      </c>
      <c r="D76" s="1407"/>
      <c r="E76" s="1407"/>
      <c r="F76" s="1407"/>
      <c r="G76" s="1407"/>
      <c r="H76" s="215" t="s">
        <v>425</v>
      </c>
      <c r="I76" s="1214">
        <v>0</v>
      </c>
      <c r="J76" s="1214"/>
      <c r="K76" s="1214">
        <v>0</v>
      </c>
      <c r="L76" s="1215"/>
    </row>
    <row r="77" spans="2:12" customFormat="1" ht="15" customHeight="1" x14ac:dyDescent="0.25">
      <c r="B77" s="208" t="s">
        <v>375</v>
      </c>
      <c r="C77" s="1407" t="s">
        <v>462</v>
      </c>
      <c r="D77" s="1407"/>
      <c r="E77" s="1407"/>
      <c r="F77" s="1407"/>
      <c r="G77" s="1407"/>
      <c r="H77" s="215" t="s">
        <v>425</v>
      </c>
      <c r="I77" s="1214">
        <v>0</v>
      </c>
      <c r="J77" s="1214"/>
      <c r="K77" s="1214">
        <v>0</v>
      </c>
      <c r="L77" s="1215"/>
    </row>
    <row r="78" spans="2:12" customFormat="1" ht="15" customHeight="1" x14ac:dyDescent="0.25">
      <c r="B78" s="208" t="s">
        <v>377</v>
      </c>
      <c r="C78" s="1329" t="s">
        <v>428</v>
      </c>
      <c r="D78" s="1329"/>
      <c r="E78" s="1329"/>
      <c r="F78" s="1329"/>
      <c r="G78" s="1329"/>
      <c r="H78" s="215" t="s">
        <v>425</v>
      </c>
      <c r="I78" s="1214">
        <v>0</v>
      </c>
      <c r="J78" s="1214"/>
      <c r="K78" s="1214">
        <v>0</v>
      </c>
      <c r="L78" s="1215"/>
    </row>
    <row r="79" spans="2:12" customFormat="1" ht="15" customHeight="1" x14ac:dyDescent="0.25">
      <c r="B79" s="208" t="s">
        <v>379</v>
      </c>
      <c r="C79" s="1407" t="s">
        <v>463</v>
      </c>
      <c r="D79" s="1407"/>
      <c r="E79" s="1407"/>
      <c r="F79" s="1407"/>
      <c r="G79" s="1407"/>
      <c r="H79" s="215" t="s">
        <v>425</v>
      </c>
      <c r="I79" s="1214">
        <v>0</v>
      </c>
      <c r="J79" s="1214"/>
      <c r="K79" s="1214">
        <v>0</v>
      </c>
      <c r="L79" s="1215"/>
    </row>
    <row r="80" spans="2:12" customFormat="1" ht="15" customHeight="1" x14ac:dyDescent="0.25">
      <c r="B80" s="1253" t="s">
        <v>381</v>
      </c>
      <c r="C80" s="1329" t="s">
        <v>464</v>
      </c>
      <c r="D80" s="1329"/>
      <c r="E80" s="1329"/>
      <c r="F80" s="1329"/>
      <c r="G80" s="1329"/>
      <c r="H80" s="1416" t="s">
        <v>425</v>
      </c>
      <c r="I80" s="1261">
        <v>0</v>
      </c>
      <c r="J80" s="1262"/>
      <c r="K80" s="1261">
        <v>0</v>
      </c>
      <c r="L80" s="1265"/>
    </row>
    <row r="81" spans="2:12" customFormat="1" ht="15" customHeight="1" x14ac:dyDescent="0.25">
      <c r="B81" s="1409"/>
      <c r="C81" s="1329"/>
      <c r="D81" s="1329"/>
      <c r="E81" s="1329"/>
      <c r="F81" s="1329"/>
      <c r="G81" s="1329"/>
      <c r="H81" s="1411"/>
      <c r="I81" s="1319"/>
      <c r="J81" s="1320"/>
      <c r="K81" s="1319"/>
      <c r="L81" s="1322"/>
    </row>
    <row r="82" spans="2:12" customFormat="1" ht="15" customHeight="1" x14ac:dyDescent="0.25">
      <c r="B82" s="1254"/>
      <c r="C82" s="1329"/>
      <c r="D82" s="1329"/>
      <c r="E82" s="1329"/>
      <c r="F82" s="1329"/>
      <c r="G82" s="1329"/>
      <c r="H82" s="1412"/>
      <c r="I82" s="1263"/>
      <c r="J82" s="1264"/>
      <c r="K82" s="1263"/>
      <c r="L82" s="1266"/>
    </row>
    <row r="83" spans="2:12" customFormat="1" ht="15" customHeight="1" x14ac:dyDescent="0.25">
      <c r="B83" s="208" t="s">
        <v>385</v>
      </c>
      <c r="C83" s="1407" t="s">
        <v>465</v>
      </c>
      <c r="D83" s="1407"/>
      <c r="E83" s="1407"/>
      <c r="F83" s="1407"/>
      <c r="G83" s="1407"/>
      <c r="H83" s="216" t="s">
        <v>96</v>
      </c>
      <c r="I83" s="1267">
        <f>I73-I74+I75+I76+I77+I78+I79+I80</f>
        <v>0</v>
      </c>
      <c r="J83" s="1267"/>
      <c r="K83" s="1267">
        <f>K73-K74+K75+K76+K77+K78+K79+K80</f>
        <v>0</v>
      </c>
      <c r="L83" s="1268"/>
    </row>
    <row r="84" spans="2:12" customFormat="1" ht="15" customHeight="1" x14ac:dyDescent="0.25">
      <c r="B84" s="208" t="s">
        <v>387</v>
      </c>
      <c r="C84" s="1407" t="s">
        <v>432</v>
      </c>
      <c r="D84" s="1407"/>
      <c r="E84" s="1407"/>
      <c r="F84" s="1407"/>
      <c r="G84" s="1407"/>
      <c r="H84" s="215" t="s">
        <v>433</v>
      </c>
      <c r="I84" s="1278">
        <f>I71</f>
        <v>12</v>
      </c>
      <c r="J84" s="1267"/>
      <c r="K84" s="1278">
        <f>K71</f>
        <v>12</v>
      </c>
      <c r="L84" s="1268"/>
    </row>
    <row r="85" spans="2:12" customFormat="1" ht="15" customHeight="1" x14ac:dyDescent="0.25">
      <c r="B85" s="209" t="s">
        <v>385</v>
      </c>
      <c r="C85" s="1211" t="s">
        <v>431</v>
      </c>
      <c r="D85" s="1212"/>
      <c r="E85" s="1212"/>
      <c r="F85" s="1212"/>
      <c r="G85" s="1213"/>
      <c r="H85" s="223" t="s">
        <v>96</v>
      </c>
      <c r="I85" s="1279">
        <f>I83/I84</f>
        <v>0</v>
      </c>
      <c r="J85" s="1280"/>
      <c r="K85" s="1279">
        <f>K83/K84</f>
        <v>0</v>
      </c>
      <c r="L85" s="1281"/>
    </row>
    <row r="86" spans="2:12" customFormat="1" ht="15" customHeight="1" x14ac:dyDescent="0.25">
      <c r="B86" s="209" t="s">
        <v>390</v>
      </c>
      <c r="C86" s="1456" t="s">
        <v>466</v>
      </c>
      <c r="D86" s="1456"/>
      <c r="E86" s="1456"/>
      <c r="F86" s="1456"/>
      <c r="G86" s="1456"/>
      <c r="H86" s="223" t="s">
        <v>423</v>
      </c>
      <c r="I86" s="1214">
        <v>0</v>
      </c>
      <c r="J86" s="1214"/>
      <c r="K86" s="1214"/>
      <c r="L86" s="1215"/>
    </row>
    <row r="87" spans="2:12" customFormat="1" ht="15" customHeight="1" thickBot="1" x14ac:dyDescent="0.3">
      <c r="B87" s="217" t="s">
        <v>392</v>
      </c>
      <c r="C87" s="1421" t="s">
        <v>467</v>
      </c>
      <c r="D87" s="1421"/>
      <c r="E87" s="1421"/>
      <c r="F87" s="1421"/>
      <c r="G87" s="1421"/>
      <c r="H87" s="218" t="s">
        <v>435</v>
      </c>
      <c r="I87" s="1275">
        <f>+I85-I86</f>
        <v>0</v>
      </c>
      <c r="J87" s="1276"/>
      <c r="K87" s="1276">
        <f>+K85-K86</f>
        <v>0</v>
      </c>
      <c r="L87" s="1277"/>
    </row>
    <row r="88" spans="2:12" customFormat="1" ht="15" customHeight="1" x14ac:dyDescent="0.25">
      <c r="B88" s="1282" t="s">
        <v>394</v>
      </c>
      <c r="C88" s="1283"/>
      <c r="D88" s="1283"/>
      <c r="E88" s="1283"/>
      <c r="F88" s="1283"/>
      <c r="G88" s="1283"/>
      <c r="H88" s="1283"/>
      <c r="I88" s="1283"/>
      <c r="J88" s="1283"/>
      <c r="K88" s="1283"/>
      <c r="L88" s="1284"/>
    </row>
    <row r="89" spans="2:12" customFormat="1" ht="15" customHeight="1" x14ac:dyDescent="0.25">
      <c r="B89" s="1198"/>
      <c r="C89" s="1199"/>
      <c r="D89" s="1199"/>
      <c r="E89" s="1199"/>
      <c r="F89" s="1199"/>
      <c r="G89" s="1199"/>
      <c r="H89" s="1199"/>
      <c r="I89" s="1199"/>
      <c r="J89" s="1199"/>
      <c r="K89" s="1199"/>
      <c r="L89" s="1200"/>
    </row>
    <row r="90" spans="2:12" customFormat="1" ht="15" customHeight="1" thickBot="1" x14ac:dyDescent="0.3">
      <c r="B90" s="1285"/>
      <c r="C90" s="1286"/>
      <c r="D90" s="1286"/>
      <c r="E90" s="1286"/>
      <c r="F90" s="1286"/>
      <c r="G90" s="1286"/>
      <c r="H90" s="1286"/>
      <c r="I90" s="1286"/>
      <c r="J90" s="1286"/>
      <c r="K90" s="1286"/>
      <c r="L90" s="1287"/>
    </row>
    <row r="91" spans="2:12" customFormat="1" ht="12.75" customHeight="1" x14ac:dyDescent="0.25">
      <c r="B91" s="1254" t="s">
        <v>395</v>
      </c>
      <c r="C91" s="1328" t="s">
        <v>468</v>
      </c>
      <c r="D91" s="1328"/>
      <c r="E91" s="1328"/>
      <c r="F91" s="1328"/>
      <c r="G91" s="1328"/>
      <c r="H91" s="1381" t="s">
        <v>360</v>
      </c>
      <c r="I91" s="1216">
        <v>0</v>
      </c>
      <c r="J91" s="1263"/>
      <c r="K91" s="1216">
        <v>0</v>
      </c>
      <c r="L91" s="1221"/>
    </row>
    <row r="92" spans="2:12" customFormat="1" ht="12.75" customHeight="1" x14ac:dyDescent="0.25">
      <c r="B92" s="1288"/>
      <c r="C92" s="1329"/>
      <c r="D92" s="1329"/>
      <c r="E92" s="1329"/>
      <c r="F92" s="1329"/>
      <c r="G92" s="1329"/>
      <c r="H92" s="1382"/>
      <c r="I92" s="1214"/>
      <c r="J92" s="1295"/>
      <c r="K92" s="1214"/>
      <c r="L92" s="1215"/>
    </row>
    <row r="93" spans="2:12" customFormat="1" ht="12.75" customHeight="1" x14ac:dyDescent="0.25">
      <c r="B93" s="1288"/>
      <c r="C93" s="1329"/>
      <c r="D93" s="1329"/>
      <c r="E93" s="1329"/>
      <c r="F93" s="1329"/>
      <c r="G93" s="1329"/>
      <c r="H93" s="1382"/>
      <c r="I93" s="1214"/>
      <c r="J93" s="1295"/>
      <c r="K93" s="1214"/>
      <c r="L93" s="1215"/>
    </row>
    <row r="94" spans="2:12" customFormat="1" ht="12.95" customHeight="1" x14ac:dyDescent="0.25">
      <c r="B94" s="1288" t="s">
        <v>397</v>
      </c>
      <c r="C94" s="1329" t="s">
        <v>398</v>
      </c>
      <c r="D94" s="1329"/>
      <c r="E94" s="1329"/>
      <c r="F94" s="1329"/>
      <c r="G94" s="1329"/>
      <c r="H94" s="1382" t="s">
        <v>438</v>
      </c>
      <c r="I94" s="1296">
        <v>0.75</v>
      </c>
      <c r="J94" s="1297"/>
      <c r="K94" s="1296">
        <v>0.75</v>
      </c>
      <c r="L94" s="1302"/>
    </row>
    <row r="95" spans="2:12" customFormat="1" ht="12.95" customHeight="1" x14ac:dyDescent="0.25">
      <c r="B95" s="1288"/>
      <c r="C95" s="1329"/>
      <c r="D95" s="1329"/>
      <c r="E95" s="1329"/>
      <c r="F95" s="1329"/>
      <c r="G95" s="1329"/>
      <c r="H95" s="1382"/>
      <c r="I95" s="1298"/>
      <c r="J95" s="1299"/>
      <c r="K95" s="1303"/>
      <c r="L95" s="1304"/>
    </row>
    <row r="96" spans="2:12" customFormat="1" ht="12.95" customHeight="1" x14ac:dyDescent="0.25">
      <c r="B96" s="1288"/>
      <c r="C96" s="1329"/>
      <c r="D96" s="1329"/>
      <c r="E96" s="1329"/>
      <c r="F96" s="1329"/>
      <c r="G96" s="1329"/>
      <c r="H96" s="1382"/>
      <c r="I96" s="1300"/>
      <c r="J96" s="1301"/>
      <c r="K96" s="1305"/>
      <c r="L96" s="1306"/>
    </row>
    <row r="97" spans="2:12" customFormat="1" ht="15" x14ac:dyDescent="0.25">
      <c r="B97" s="208" t="s">
        <v>385</v>
      </c>
      <c r="C97" s="1407" t="s">
        <v>469</v>
      </c>
      <c r="D97" s="1407"/>
      <c r="E97" s="1407"/>
      <c r="F97" s="1407"/>
      <c r="G97" s="1407"/>
      <c r="H97" s="219" t="s">
        <v>96</v>
      </c>
      <c r="I97" s="1267">
        <f>I91*I94</f>
        <v>0</v>
      </c>
      <c r="J97" s="1279"/>
      <c r="K97" s="1267">
        <f>K91*K94</f>
        <v>0</v>
      </c>
      <c r="L97" s="1268"/>
    </row>
    <row r="98" spans="2:12" customFormat="1" ht="15" x14ac:dyDescent="0.25">
      <c r="B98" s="1253" t="s">
        <v>400</v>
      </c>
      <c r="C98" s="1255" t="s">
        <v>470</v>
      </c>
      <c r="D98" s="1256"/>
      <c r="E98" s="1256"/>
      <c r="F98" s="1256"/>
      <c r="G98" s="1257"/>
      <c r="H98" s="1428" t="s">
        <v>423</v>
      </c>
      <c r="I98" s="1261">
        <v>0</v>
      </c>
      <c r="J98" s="1262"/>
      <c r="K98" s="1261">
        <v>0</v>
      </c>
      <c r="L98" s="1265"/>
    </row>
    <row r="99" spans="2:12" customFormat="1" ht="15" x14ac:dyDescent="0.25">
      <c r="B99" s="1254"/>
      <c r="C99" s="1258"/>
      <c r="D99" s="1259"/>
      <c r="E99" s="1259"/>
      <c r="F99" s="1259"/>
      <c r="G99" s="1260"/>
      <c r="H99" s="1326"/>
      <c r="I99" s="1263"/>
      <c r="J99" s="1264"/>
      <c r="K99" s="1263"/>
      <c r="L99" s="1266"/>
    </row>
    <row r="100" spans="2:12" customFormat="1" ht="15.75" thickBot="1" x14ac:dyDescent="0.3">
      <c r="B100" s="217" t="s">
        <v>402</v>
      </c>
      <c r="C100" s="1422" t="s">
        <v>467</v>
      </c>
      <c r="D100" s="1423"/>
      <c r="E100" s="1423"/>
      <c r="F100" s="1423"/>
      <c r="G100" s="1424"/>
      <c r="H100" s="220" t="s">
        <v>435</v>
      </c>
      <c r="I100" s="1276">
        <f>I97-I98</f>
        <v>0</v>
      </c>
      <c r="J100" s="1307"/>
      <c r="K100" s="1276">
        <f>K97-K98</f>
        <v>0</v>
      </c>
      <c r="L100" s="1277"/>
    </row>
    <row r="101" spans="2:12" customFormat="1" ht="15.75" thickBot="1" x14ac:dyDescent="0.3">
      <c r="B101" s="1208" t="s">
        <v>404</v>
      </c>
      <c r="C101" s="1209"/>
      <c r="D101" s="1209"/>
      <c r="E101" s="1209"/>
      <c r="F101" s="1209"/>
      <c r="G101" s="1209"/>
      <c r="H101" s="1209"/>
      <c r="I101" s="1209"/>
      <c r="J101" s="1209"/>
      <c r="K101" s="1209"/>
      <c r="L101" s="1210"/>
    </row>
    <row r="102" spans="2:12" customFormat="1" ht="12.75" customHeight="1" x14ac:dyDescent="0.25">
      <c r="B102" s="1457" t="s">
        <v>471</v>
      </c>
      <c r="C102" s="1290"/>
      <c r="D102" s="1290"/>
      <c r="E102" s="1290"/>
      <c r="F102" s="1290"/>
      <c r="G102" s="1291"/>
      <c r="H102" s="1459" t="s">
        <v>360</v>
      </c>
      <c r="I102" s="1319">
        <v>0</v>
      </c>
      <c r="J102" s="1320"/>
      <c r="K102" s="1319">
        <v>0</v>
      </c>
      <c r="L102" s="1322"/>
    </row>
    <row r="103" spans="2:12" customFormat="1" ht="12.75" customHeight="1" x14ac:dyDescent="0.25">
      <c r="B103" s="1458"/>
      <c r="C103" s="1293"/>
      <c r="D103" s="1293"/>
      <c r="E103" s="1293"/>
      <c r="F103" s="1293"/>
      <c r="G103" s="1294"/>
      <c r="H103" s="1459"/>
      <c r="I103" s="1319"/>
      <c r="J103" s="1320"/>
      <c r="K103" s="1319"/>
      <c r="L103" s="1322"/>
    </row>
    <row r="104" spans="2:12" customFormat="1" ht="12.75" customHeight="1" x14ac:dyDescent="0.25">
      <c r="B104" s="1460" t="s">
        <v>472</v>
      </c>
      <c r="C104" s="1256"/>
      <c r="D104" s="1256"/>
      <c r="E104" s="1256"/>
      <c r="F104" s="1256"/>
      <c r="G104" s="1257"/>
      <c r="H104" s="1461" t="s">
        <v>360</v>
      </c>
      <c r="I104" s="1261">
        <v>0</v>
      </c>
      <c r="J104" s="1262"/>
      <c r="K104" s="1261">
        <v>0</v>
      </c>
      <c r="L104" s="1265"/>
    </row>
    <row r="105" spans="2:12" customFormat="1" ht="12.75" customHeight="1" thickBot="1" x14ac:dyDescent="0.3">
      <c r="B105" s="1458"/>
      <c r="C105" s="1293"/>
      <c r="D105" s="1293"/>
      <c r="E105" s="1293"/>
      <c r="F105" s="1293"/>
      <c r="G105" s="1294"/>
      <c r="H105" s="1459"/>
      <c r="I105" s="1319"/>
      <c r="J105" s="1320"/>
      <c r="K105" s="1319"/>
      <c r="L105" s="1322"/>
    </row>
    <row r="106" spans="2:12" customFormat="1" ht="12.75" customHeight="1" x14ac:dyDescent="0.25">
      <c r="B106" s="1462" t="s">
        <v>473</v>
      </c>
      <c r="C106" s="1464" t="s">
        <v>474</v>
      </c>
      <c r="D106" s="1464"/>
      <c r="E106" s="1464"/>
      <c r="F106" s="1464"/>
      <c r="G106" s="1466" t="s">
        <v>409</v>
      </c>
      <c r="H106" s="1466"/>
      <c r="I106" s="1466"/>
      <c r="J106" s="1466"/>
      <c r="K106" s="1466"/>
      <c r="L106" s="1468"/>
    </row>
    <row r="107" spans="2:12" customFormat="1" ht="12.75" customHeight="1" x14ac:dyDescent="0.25">
      <c r="B107" s="1463"/>
      <c r="C107" s="1465"/>
      <c r="D107" s="1465"/>
      <c r="E107" s="1465"/>
      <c r="F107" s="1465"/>
      <c r="G107" s="1467"/>
      <c r="H107" s="1467"/>
      <c r="I107" s="1467"/>
      <c r="J107" s="1467"/>
      <c r="K107" s="1467"/>
      <c r="L107" s="1469"/>
    </row>
    <row r="108" spans="2:12" customFormat="1" ht="12.75" customHeight="1" x14ac:dyDescent="0.25">
      <c r="B108" s="1334" t="s">
        <v>410</v>
      </c>
      <c r="C108" s="1255" t="s">
        <v>475</v>
      </c>
      <c r="D108" s="1256"/>
      <c r="E108" s="1256"/>
      <c r="F108" s="1257"/>
      <c r="G108" s="1329" t="s">
        <v>412</v>
      </c>
      <c r="H108" s="1329"/>
      <c r="I108" s="1329"/>
      <c r="J108" s="1255" t="s">
        <v>476</v>
      </c>
      <c r="K108" s="1256"/>
      <c r="L108" s="1470"/>
    </row>
    <row r="109" spans="2:12" customFormat="1" ht="12.75" customHeight="1" x14ac:dyDescent="0.25">
      <c r="B109" s="1334"/>
      <c r="C109" s="1292"/>
      <c r="D109" s="1293"/>
      <c r="E109" s="1293"/>
      <c r="F109" s="1294"/>
      <c r="G109" s="1329"/>
      <c r="H109" s="1329"/>
      <c r="I109" s="1329"/>
      <c r="J109" s="1292"/>
      <c r="K109" s="1293"/>
      <c r="L109" s="1471"/>
    </row>
    <row r="110" spans="2:12" customFormat="1" ht="12.75" customHeight="1" x14ac:dyDescent="0.25">
      <c r="B110" s="1334"/>
      <c r="C110" s="1258"/>
      <c r="D110" s="1259"/>
      <c r="E110" s="1259"/>
      <c r="F110" s="1260"/>
      <c r="G110" s="1329"/>
      <c r="H110" s="1329"/>
      <c r="I110" s="1329"/>
      <c r="J110" s="1292"/>
      <c r="K110" s="1293"/>
      <c r="L110" s="1471"/>
    </row>
    <row r="111" spans="2:12" customFormat="1" ht="12.75" customHeight="1" x14ac:dyDescent="0.25">
      <c r="B111" s="1334" t="s">
        <v>413</v>
      </c>
      <c r="C111" s="1255" t="s">
        <v>477</v>
      </c>
      <c r="D111" s="1256"/>
      <c r="E111" s="1256"/>
      <c r="F111" s="1257"/>
      <c r="G111" s="1329" t="s">
        <v>415</v>
      </c>
      <c r="H111" s="1329"/>
      <c r="I111" s="1329"/>
      <c r="J111" s="1292"/>
      <c r="K111" s="1293"/>
      <c r="L111" s="1471"/>
    </row>
    <row r="112" spans="2:12" customFormat="1" ht="12.75" customHeight="1" x14ac:dyDescent="0.25">
      <c r="B112" s="1334"/>
      <c r="C112" s="1292"/>
      <c r="D112" s="1293"/>
      <c r="E112" s="1293"/>
      <c r="F112" s="1294"/>
      <c r="G112" s="1329"/>
      <c r="H112" s="1329"/>
      <c r="I112" s="1329"/>
      <c r="J112" s="1292"/>
      <c r="K112" s="1293"/>
      <c r="L112" s="1471"/>
    </row>
    <row r="113" spans="2:12" customFormat="1" ht="12.75" customHeight="1" x14ac:dyDescent="0.25">
      <c r="B113" s="1474"/>
      <c r="C113" s="1292"/>
      <c r="D113" s="1293"/>
      <c r="E113" s="1293"/>
      <c r="F113" s="1294"/>
      <c r="G113" s="1456"/>
      <c r="H113" s="1456"/>
      <c r="I113" s="1456"/>
      <c r="J113" s="1292"/>
      <c r="K113" s="1293"/>
      <c r="L113" s="1471"/>
    </row>
    <row r="114" spans="2:12" customFormat="1" ht="12.75" customHeight="1" thickBot="1" x14ac:dyDescent="0.3">
      <c r="B114" s="1475"/>
      <c r="C114" s="1472"/>
      <c r="D114" s="1365"/>
      <c r="E114" s="1365"/>
      <c r="F114" s="1366"/>
      <c r="G114" s="1337"/>
      <c r="H114" s="1337"/>
      <c r="I114" s="1337"/>
      <c r="J114" s="1472"/>
      <c r="K114" s="1365"/>
      <c r="L114" s="1473"/>
    </row>
    <row r="115" spans="2:12" customFormat="1" ht="15" x14ac:dyDescent="0.25"/>
    <row r="116" spans="2:12" customFormat="1" ht="15" x14ac:dyDescent="0.25"/>
    <row r="117" spans="2:12" customFormat="1" ht="15" x14ac:dyDescent="0.25"/>
    <row r="118" spans="2:12" customFormat="1" ht="15" x14ac:dyDescent="0.25"/>
    <row r="119" spans="2:12" customFormat="1" ht="15" x14ac:dyDescent="0.25"/>
    <row r="167" spans="9:11" x14ac:dyDescent="0.25"/>
    <row r="183" spans="3:11" x14ac:dyDescent="0.25"/>
    <row r="201" spans="9:11" x14ac:dyDescent="0.25"/>
    <row r="220" spans="9:11" x14ac:dyDescent="0.25"/>
    <row r="236" spans="3:11" x14ac:dyDescent="0.25"/>
    <row r="257" spans="9:11" x14ac:dyDescent="0.25"/>
    <row r="275" spans="9:11" x14ac:dyDescent="0.25"/>
    <row r="291" spans="3:11" x14ac:dyDescent="0.25"/>
    <row r="309" spans="9:11" x14ac:dyDescent="0.25"/>
  </sheetData>
  <sheetProtection algorithmName="SHA-512" hashValue="Xt58nP6Fy4sAmU1tXyrY12SWbegAkxi5hBB2hATWcmfV298r1txd6tQWqehozS1AbfkKkHE9Rcx9pUuH0Q01FQ==" saltValue="kG2TyhRHJOEvCCbjKxG01Q==" spinCount="100000" sheet="1" objects="1" scenarios="1" selectLockedCells="1"/>
  <mergeCells count="207">
    <mergeCell ref="J1:L1"/>
    <mergeCell ref="B106:B107"/>
    <mergeCell ref="C106:F107"/>
    <mergeCell ref="G106:I107"/>
    <mergeCell ref="J106:L107"/>
    <mergeCell ref="B108:B110"/>
    <mergeCell ref="C108:F110"/>
    <mergeCell ref="G108:I110"/>
    <mergeCell ref="J108:L114"/>
    <mergeCell ref="B111:B114"/>
    <mergeCell ref="C111:F114"/>
    <mergeCell ref="G111:I114"/>
    <mergeCell ref="C97:G97"/>
    <mergeCell ref="I97:J97"/>
    <mergeCell ref="K97:L97"/>
    <mergeCell ref="B102:G103"/>
    <mergeCell ref="H102:H103"/>
    <mergeCell ref="I102:J103"/>
    <mergeCell ref="K102:L103"/>
    <mergeCell ref="B104:G105"/>
    <mergeCell ref="H104:H105"/>
    <mergeCell ref="I104:J105"/>
    <mergeCell ref="K104:L105"/>
    <mergeCell ref="B98:B99"/>
    <mergeCell ref="C98:G99"/>
    <mergeCell ref="H98:H99"/>
    <mergeCell ref="I98:J99"/>
    <mergeCell ref="K98:L99"/>
    <mergeCell ref="C100:G100"/>
    <mergeCell ref="I100:J100"/>
    <mergeCell ref="K100:L100"/>
    <mergeCell ref="B101:L101"/>
    <mergeCell ref="B88:L90"/>
    <mergeCell ref="B91:B93"/>
    <mergeCell ref="C91:G93"/>
    <mergeCell ref="H91:H93"/>
    <mergeCell ref="I91:J93"/>
    <mergeCell ref="K91:L93"/>
    <mergeCell ref="B94:B96"/>
    <mergeCell ref="C94:G96"/>
    <mergeCell ref="H94:H96"/>
    <mergeCell ref="I94:J96"/>
    <mergeCell ref="K94:L96"/>
    <mergeCell ref="C85:G85"/>
    <mergeCell ref="I85:J85"/>
    <mergeCell ref="K85:L85"/>
    <mergeCell ref="C86:G86"/>
    <mergeCell ref="I86:J86"/>
    <mergeCell ref="K86:L86"/>
    <mergeCell ref="C87:G87"/>
    <mergeCell ref="I87:J87"/>
    <mergeCell ref="K87:L87"/>
    <mergeCell ref="C83:G83"/>
    <mergeCell ref="I83:J83"/>
    <mergeCell ref="K83:L83"/>
    <mergeCell ref="C84:G84"/>
    <mergeCell ref="I84:J84"/>
    <mergeCell ref="K84:L84"/>
    <mergeCell ref="B80:B82"/>
    <mergeCell ref="C80:G82"/>
    <mergeCell ref="H80:H82"/>
    <mergeCell ref="I80:J82"/>
    <mergeCell ref="K80:L82"/>
    <mergeCell ref="C78:G78"/>
    <mergeCell ref="I78:J78"/>
    <mergeCell ref="K78:L78"/>
    <mergeCell ref="C79:G79"/>
    <mergeCell ref="I79:J79"/>
    <mergeCell ref="K79:L79"/>
    <mergeCell ref="C76:G76"/>
    <mergeCell ref="I76:J76"/>
    <mergeCell ref="K76:L76"/>
    <mergeCell ref="C77:G77"/>
    <mergeCell ref="I77:J77"/>
    <mergeCell ref="K77:L77"/>
    <mergeCell ref="C74:G74"/>
    <mergeCell ref="I74:J74"/>
    <mergeCell ref="K74:L74"/>
    <mergeCell ref="C75:G75"/>
    <mergeCell ref="I75:J75"/>
    <mergeCell ref="K75:L75"/>
    <mergeCell ref="B69:L70"/>
    <mergeCell ref="B71:G71"/>
    <mergeCell ref="I71:J71"/>
    <mergeCell ref="K71:L71"/>
    <mergeCell ref="B72:L72"/>
    <mergeCell ref="C73:G73"/>
    <mergeCell ref="I73:J73"/>
    <mergeCell ref="K73:L73"/>
    <mergeCell ref="B67:G67"/>
    <mergeCell ref="I67:J67"/>
    <mergeCell ref="K67:L67"/>
    <mergeCell ref="B68:G68"/>
    <mergeCell ref="I68:J68"/>
    <mergeCell ref="K68:L68"/>
    <mergeCell ref="G54:I57"/>
    <mergeCell ref="B59:L62"/>
    <mergeCell ref="B63:G63"/>
    <mergeCell ref="H63:H68"/>
    <mergeCell ref="I63:J63"/>
    <mergeCell ref="K63:L63"/>
    <mergeCell ref="B64:G65"/>
    <mergeCell ref="I64:J66"/>
    <mergeCell ref="K64:L66"/>
    <mergeCell ref="B66:G66"/>
    <mergeCell ref="B49:B50"/>
    <mergeCell ref="C49:F50"/>
    <mergeCell ref="G49:I50"/>
    <mergeCell ref="J49:L50"/>
    <mergeCell ref="B51:B53"/>
    <mergeCell ref="C51:F53"/>
    <mergeCell ref="G51:I53"/>
    <mergeCell ref="J51:L57"/>
    <mergeCell ref="B54:B57"/>
    <mergeCell ref="C54:F57"/>
    <mergeCell ref="B44:L44"/>
    <mergeCell ref="B45:G46"/>
    <mergeCell ref="H45:H46"/>
    <mergeCell ref="I45:J46"/>
    <mergeCell ref="K45:L46"/>
    <mergeCell ref="B47:G48"/>
    <mergeCell ref="H47:H48"/>
    <mergeCell ref="I47:J48"/>
    <mergeCell ref="K47:L48"/>
    <mergeCell ref="B41:B42"/>
    <mergeCell ref="C41:G42"/>
    <mergeCell ref="H41:H42"/>
    <mergeCell ref="I41:J42"/>
    <mergeCell ref="K41:L42"/>
    <mergeCell ref="C43:G43"/>
    <mergeCell ref="I43:J43"/>
    <mergeCell ref="K43:L43"/>
    <mergeCell ref="B37:B39"/>
    <mergeCell ref="C37:G39"/>
    <mergeCell ref="H37:H39"/>
    <mergeCell ref="I37:J39"/>
    <mergeCell ref="K37:L39"/>
    <mergeCell ref="C40:G40"/>
    <mergeCell ref="I40:J40"/>
    <mergeCell ref="K40:L40"/>
    <mergeCell ref="B31:L33"/>
    <mergeCell ref="B34:B36"/>
    <mergeCell ref="C34:G36"/>
    <mergeCell ref="H34:H36"/>
    <mergeCell ref="I34:J36"/>
    <mergeCell ref="K34:L36"/>
    <mergeCell ref="C29:G29"/>
    <mergeCell ref="I29:J29"/>
    <mergeCell ref="K29:L29"/>
    <mergeCell ref="C30:G30"/>
    <mergeCell ref="I30:J30"/>
    <mergeCell ref="K30:L30"/>
    <mergeCell ref="C27:G27"/>
    <mergeCell ref="I27:J27"/>
    <mergeCell ref="K27:L27"/>
    <mergeCell ref="C28:G28"/>
    <mergeCell ref="I28:J28"/>
    <mergeCell ref="K28:L28"/>
    <mergeCell ref="B23:B25"/>
    <mergeCell ref="C23:G25"/>
    <mergeCell ref="H23:H25"/>
    <mergeCell ref="I23:J25"/>
    <mergeCell ref="K23:L25"/>
    <mergeCell ref="C26:G26"/>
    <mergeCell ref="I26:J26"/>
    <mergeCell ref="K26:L26"/>
    <mergeCell ref="C21:G21"/>
    <mergeCell ref="I21:J21"/>
    <mergeCell ref="K21:L21"/>
    <mergeCell ref="C22:G22"/>
    <mergeCell ref="I22:J22"/>
    <mergeCell ref="K22:L22"/>
    <mergeCell ref="C19:G19"/>
    <mergeCell ref="I19:J19"/>
    <mergeCell ref="K19:L19"/>
    <mergeCell ref="C20:G20"/>
    <mergeCell ref="I20:J20"/>
    <mergeCell ref="K20:L20"/>
    <mergeCell ref="C17:G17"/>
    <mergeCell ref="I17:J17"/>
    <mergeCell ref="K17:L17"/>
    <mergeCell ref="C18:G18"/>
    <mergeCell ref="I18:J18"/>
    <mergeCell ref="K18:L18"/>
    <mergeCell ref="B14:G14"/>
    <mergeCell ref="I14:J14"/>
    <mergeCell ref="K14:L14"/>
    <mergeCell ref="B15:L15"/>
    <mergeCell ref="C16:G16"/>
    <mergeCell ref="I16:J16"/>
    <mergeCell ref="K16:L16"/>
    <mergeCell ref="I10:J10"/>
    <mergeCell ref="K10:L10"/>
    <mergeCell ref="B11:G11"/>
    <mergeCell ref="I11:J11"/>
    <mergeCell ref="K11:L11"/>
    <mergeCell ref="B12:L13"/>
    <mergeCell ref="B2:L5"/>
    <mergeCell ref="B6:G6"/>
    <mergeCell ref="H6:H11"/>
    <mergeCell ref="I6:J6"/>
    <mergeCell ref="K6:L6"/>
    <mergeCell ref="B7:G8"/>
    <mergeCell ref="I7:J9"/>
    <mergeCell ref="K7:L9"/>
    <mergeCell ref="B9:G9"/>
    <mergeCell ref="B10:G10"/>
  </mergeCells>
  <pageMargins left="0" right="0" top="0" bottom="0" header="0.3" footer="0.3"/>
  <pageSetup orientation="portrait" r:id="rId1"/>
  <rowBreaks count="1" manualBreakCount="1">
    <brk id="58" max="16383" man="1"/>
  </rowBreaks>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4" tint="0.39997558519241921"/>
  </sheetPr>
  <dimension ref="B1:L45"/>
  <sheetViews>
    <sheetView showGridLines="0" showRowColHeaders="0" zoomScaleNormal="100" workbookViewId="0">
      <selection activeCell="R4" sqref="R4"/>
    </sheetView>
  </sheetViews>
  <sheetFormatPr defaultRowHeight="15" x14ac:dyDescent="0.25"/>
  <cols>
    <col min="1" max="1" width="2" customWidth="1"/>
    <col min="10" max="10" width="16.7109375" customWidth="1"/>
  </cols>
  <sheetData>
    <row r="1" spans="2:12" ht="15.75" thickBot="1" x14ac:dyDescent="0.3">
      <c r="I1" s="40" t="s">
        <v>2</v>
      </c>
      <c r="J1" s="469">
        <v>2026</v>
      </c>
    </row>
    <row r="2" spans="2:12" ht="15.75" thickBot="1" x14ac:dyDescent="0.3">
      <c r="B2" s="767" t="s">
        <v>98</v>
      </c>
      <c r="C2" s="768"/>
      <c r="D2" s="768"/>
      <c r="E2" s="768"/>
      <c r="F2" s="768"/>
      <c r="G2" s="768"/>
      <c r="H2" s="768"/>
      <c r="I2" s="768"/>
      <c r="J2" s="769"/>
      <c r="K2" s="64"/>
      <c r="L2" s="64"/>
    </row>
    <row r="3" spans="2:12" ht="15" customHeight="1" x14ac:dyDescent="0.25">
      <c r="B3" s="705"/>
      <c r="C3" s="706"/>
      <c r="D3" s="706"/>
      <c r="E3" s="706"/>
      <c r="F3" s="706"/>
      <c r="G3" s="706"/>
      <c r="H3" s="706"/>
      <c r="I3" s="706"/>
      <c r="J3" s="707"/>
      <c r="K3" s="59"/>
      <c r="L3" s="59"/>
    </row>
    <row r="4" spans="2:12" x14ac:dyDescent="0.25">
      <c r="B4" s="708"/>
      <c r="C4" s="709"/>
      <c r="D4" s="709"/>
      <c r="E4" s="709"/>
      <c r="F4" s="709"/>
      <c r="G4" s="709"/>
      <c r="H4" s="709"/>
      <c r="I4" s="709"/>
      <c r="J4" s="710"/>
      <c r="K4" s="59"/>
      <c r="L4" s="59"/>
    </row>
    <row r="5" spans="2:12" x14ac:dyDescent="0.25">
      <c r="B5" s="708"/>
      <c r="C5" s="709"/>
      <c r="D5" s="709"/>
      <c r="E5" s="709"/>
      <c r="F5" s="709"/>
      <c r="G5" s="709"/>
      <c r="H5" s="709"/>
      <c r="I5" s="709"/>
      <c r="J5" s="710"/>
      <c r="K5" s="59"/>
      <c r="L5" s="59"/>
    </row>
    <row r="6" spans="2:12" x14ac:dyDescent="0.25">
      <c r="B6" s="708"/>
      <c r="C6" s="709"/>
      <c r="D6" s="709"/>
      <c r="E6" s="709"/>
      <c r="F6" s="709"/>
      <c r="G6" s="709"/>
      <c r="H6" s="709"/>
      <c r="I6" s="709"/>
      <c r="J6" s="710"/>
      <c r="K6" s="59"/>
      <c r="L6" s="59"/>
    </row>
    <row r="7" spans="2:12" x14ac:dyDescent="0.25">
      <c r="B7" s="708"/>
      <c r="C7" s="709"/>
      <c r="D7" s="709"/>
      <c r="E7" s="709"/>
      <c r="F7" s="709"/>
      <c r="G7" s="709"/>
      <c r="H7" s="709"/>
      <c r="I7" s="709"/>
      <c r="J7" s="710"/>
      <c r="K7" s="59"/>
      <c r="L7" s="59"/>
    </row>
    <row r="8" spans="2:12" x14ac:dyDescent="0.25">
      <c r="B8" s="708"/>
      <c r="C8" s="709"/>
      <c r="D8" s="709"/>
      <c r="E8" s="709"/>
      <c r="F8" s="709"/>
      <c r="G8" s="709"/>
      <c r="H8" s="709"/>
      <c r="I8" s="709"/>
      <c r="J8" s="710"/>
      <c r="K8" s="59"/>
      <c r="L8" s="59"/>
    </row>
    <row r="9" spans="2:12" x14ac:dyDescent="0.25">
      <c r="B9" s="708"/>
      <c r="C9" s="709"/>
      <c r="D9" s="709"/>
      <c r="E9" s="709"/>
      <c r="F9" s="709"/>
      <c r="G9" s="709"/>
      <c r="H9" s="709"/>
      <c r="I9" s="709"/>
      <c r="J9" s="710"/>
      <c r="K9" s="59"/>
      <c r="L9" s="59"/>
    </row>
    <row r="10" spans="2:12" x14ac:dyDescent="0.25">
      <c r="B10" s="708"/>
      <c r="C10" s="709"/>
      <c r="D10" s="709"/>
      <c r="E10" s="709"/>
      <c r="F10" s="709"/>
      <c r="G10" s="709"/>
      <c r="H10" s="709"/>
      <c r="I10" s="709"/>
      <c r="J10" s="710"/>
      <c r="K10" s="59"/>
      <c r="L10" s="59"/>
    </row>
    <row r="11" spans="2:12" x14ac:dyDescent="0.25">
      <c r="B11" s="708"/>
      <c r="C11" s="709"/>
      <c r="D11" s="709"/>
      <c r="E11" s="709"/>
      <c r="F11" s="709"/>
      <c r="G11" s="709"/>
      <c r="H11" s="709"/>
      <c r="I11" s="709"/>
      <c r="J11" s="710"/>
      <c r="K11" s="59"/>
      <c r="L11" s="59"/>
    </row>
    <row r="12" spans="2:12" x14ac:dyDescent="0.25">
      <c r="B12" s="708"/>
      <c r="C12" s="709"/>
      <c r="D12" s="709"/>
      <c r="E12" s="709"/>
      <c r="F12" s="709"/>
      <c r="G12" s="709"/>
      <c r="H12" s="709"/>
      <c r="I12" s="709"/>
      <c r="J12" s="710"/>
      <c r="K12" s="59"/>
      <c r="L12" s="59"/>
    </row>
    <row r="13" spans="2:12" x14ac:dyDescent="0.25">
      <c r="B13" s="708"/>
      <c r="C13" s="709"/>
      <c r="D13" s="709"/>
      <c r="E13" s="709"/>
      <c r="F13" s="709"/>
      <c r="G13" s="709"/>
      <c r="H13" s="709"/>
      <c r="I13" s="709"/>
      <c r="J13" s="710"/>
      <c r="K13" s="59"/>
      <c r="L13" s="59"/>
    </row>
    <row r="14" spans="2:12" x14ac:dyDescent="0.25">
      <c r="B14" s="708"/>
      <c r="C14" s="709"/>
      <c r="D14" s="709"/>
      <c r="E14" s="709"/>
      <c r="F14" s="709"/>
      <c r="G14" s="709"/>
      <c r="H14" s="709"/>
      <c r="I14" s="709"/>
      <c r="J14" s="710"/>
      <c r="K14" s="59"/>
      <c r="L14" s="59"/>
    </row>
    <row r="15" spans="2:12" x14ac:dyDescent="0.25">
      <c r="B15" s="708"/>
      <c r="C15" s="709"/>
      <c r="D15" s="709"/>
      <c r="E15" s="709"/>
      <c r="F15" s="709"/>
      <c r="G15" s="709"/>
      <c r="H15" s="709"/>
      <c r="I15" s="709"/>
      <c r="J15" s="710"/>
      <c r="K15" s="59"/>
      <c r="L15" s="59"/>
    </row>
    <row r="16" spans="2:12" x14ac:dyDescent="0.25">
      <c r="B16" s="708"/>
      <c r="C16" s="709"/>
      <c r="D16" s="709"/>
      <c r="E16" s="709"/>
      <c r="F16" s="709"/>
      <c r="G16" s="709"/>
      <c r="H16" s="709"/>
      <c r="I16" s="709"/>
      <c r="J16" s="710"/>
      <c r="K16" s="59"/>
      <c r="L16" s="59"/>
    </row>
    <row r="17" spans="2:12" x14ac:dyDescent="0.25">
      <c r="B17" s="708"/>
      <c r="C17" s="709"/>
      <c r="D17" s="709"/>
      <c r="E17" s="709"/>
      <c r="F17" s="709"/>
      <c r="G17" s="709"/>
      <c r="H17" s="709"/>
      <c r="I17" s="709"/>
      <c r="J17" s="710"/>
      <c r="K17" s="59"/>
      <c r="L17" s="59"/>
    </row>
    <row r="18" spans="2:12" x14ac:dyDescent="0.25">
      <c r="B18" s="708"/>
      <c r="C18" s="709"/>
      <c r="D18" s="709"/>
      <c r="E18" s="709"/>
      <c r="F18" s="709"/>
      <c r="G18" s="709"/>
      <c r="H18" s="709"/>
      <c r="I18" s="709"/>
      <c r="J18" s="710"/>
      <c r="K18" s="59"/>
      <c r="L18" s="59"/>
    </row>
    <row r="19" spans="2:12" x14ac:dyDescent="0.25">
      <c r="B19" s="708"/>
      <c r="C19" s="709"/>
      <c r="D19" s="709"/>
      <c r="E19" s="709"/>
      <c r="F19" s="709"/>
      <c r="G19" s="709"/>
      <c r="H19" s="709"/>
      <c r="I19" s="709"/>
      <c r="J19" s="710"/>
      <c r="K19" s="59"/>
      <c r="L19" s="59"/>
    </row>
    <row r="20" spans="2:12" x14ac:dyDescent="0.25">
      <c r="B20" s="708"/>
      <c r="C20" s="709"/>
      <c r="D20" s="709"/>
      <c r="E20" s="709"/>
      <c r="F20" s="709"/>
      <c r="G20" s="709"/>
      <c r="H20" s="709"/>
      <c r="I20" s="709"/>
      <c r="J20" s="710"/>
      <c r="K20" s="59"/>
      <c r="L20" s="59"/>
    </row>
    <row r="21" spans="2:12" x14ac:dyDescent="0.25">
      <c r="B21" s="708"/>
      <c r="C21" s="709"/>
      <c r="D21" s="709"/>
      <c r="E21" s="709"/>
      <c r="F21" s="709"/>
      <c r="G21" s="709"/>
      <c r="H21" s="709"/>
      <c r="I21" s="709"/>
      <c r="J21" s="710"/>
      <c r="K21" s="59"/>
      <c r="L21" s="59"/>
    </row>
    <row r="22" spans="2:12" x14ac:dyDescent="0.25">
      <c r="B22" s="708"/>
      <c r="C22" s="709"/>
      <c r="D22" s="709"/>
      <c r="E22" s="709"/>
      <c r="F22" s="709"/>
      <c r="G22" s="709"/>
      <c r="H22" s="709"/>
      <c r="I22" s="709"/>
      <c r="J22" s="710"/>
      <c r="K22" s="59"/>
      <c r="L22" s="59"/>
    </row>
    <row r="23" spans="2:12" x14ac:dyDescent="0.25">
      <c r="B23" s="708"/>
      <c r="C23" s="709"/>
      <c r="D23" s="709"/>
      <c r="E23" s="709"/>
      <c r="F23" s="709"/>
      <c r="G23" s="709"/>
      <c r="H23" s="709"/>
      <c r="I23" s="709"/>
      <c r="J23" s="710"/>
      <c r="K23" s="59"/>
      <c r="L23" s="59"/>
    </row>
    <row r="24" spans="2:12" x14ac:dyDescent="0.25">
      <c r="B24" s="708"/>
      <c r="C24" s="709"/>
      <c r="D24" s="709"/>
      <c r="E24" s="709"/>
      <c r="F24" s="709"/>
      <c r="G24" s="709"/>
      <c r="H24" s="709"/>
      <c r="I24" s="709"/>
      <c r="J24" s="710"/>
      <c r="K24" s="59"/>
      <c r="L24" s="59"/>
    </row>
    <row r="25" spans="2:12" x14ac:dyDescent="0.25">
      <c r="B25" s="708"/>
      <c r="C25" s="709"/>
      <c r="D25" s="709"/>
      <c r="E25" s="709"/>
      <c r="F25" s="709"/>
      <c r="G25" s="709"/>
      <c r="H25" s="709"/>
      <c r="I25" s="709"/>
      <c r="J25" s="710"/>
      <c r="K25" s="59"/>
      <c r="L25" s="59"/>
    </row>
    <row r="26" spans="2:12" x14ac:dyDescent="0.25">
      <c r="B26" s="708"/>
      <c r="C26" s="709"/>
      <c r="D26" s="709"/>
      <c r="E26" s="709"/>
      <c r="F26" s="709"/>
      <c r="G26" s="709"/>
      <c r="H26" s="709"/>
      <c r="I26" s="709"/>
      <c r="J26" s="710"/>
      <c r="K26" s="59"/>
      <c r="L26" s="59"/>
    </row>
    <row r="27" spans="2:12" x14ac:dyDescent="0.25">
      <c r="B27" s="708"/>
      <c r="C27" s="709"/>
      <c r="D27" s="709"/>
      <c r="E27" s="709"/>
      <c r="F27" s="709"/>
      <c r="G27" s="709"/>
      <c r="H27" s="709"/>
      <c r="I27" s="709"/>
      <c r="J27" s="710"/>
      <c r="K27" s="59"/>
      <c r="L27" s="59"/>
    </row>
    <row r="28" spans="2:12" x14ac:dyDescent="0.25">
      <c r="B28" s="708"/>
      <c r="C28" s="709"/>
      <c r="D28" s="709"/>
      <c r="E28" s="709"/>
      <c r="F28" s="709"/>
      <c r="G28" s="709"/>
      <c r="H28" s="709"/>
      <c r="I28" s="709"/>
      <c r="J28" s="710"/>
      <c r="K28" s="59"/>
      <c r="L28" s="59"/>
    </row>
    <row r="29" spans="2:12" x14ac:dyDescent="0.25">
      <c r="B29" s="708"/>
      <c r="C29" s="709"/>
      <c r="D29" s="709"/>
      <c r="E29" s="709"/>
      <c r="F29" s="709"/>
      <c r="G29" s="709"/>
      <c r="H29" s="709"/>
      <c r="I29" s="709"/>
      <c r="J29" s="710"/>
      <c r="K29" s="59"/>
      <c r="L29" s="59"/>
    </row>
    <row r="30" spans="2:12" x14ac:dyDescent="0.25">
      <c r="B30" s="708"/>
      <c r="C30" s="709"/>
      <c r="D30" s="709"/>
      <c r="E30" s="709"/>
      <c r="F30" s="709"/>
      <c r="G30" s="709"/>
      <c r="H30" s="709"/>
      <c r="I30" s="709"/>
      <c r="J30" s="710"/>
      <c r="K30" s="59"/>
      <c r="L30" s="59"/>
    </row>
    <row r="31" spans="2:12" x14ac:dyDescent="0.25">
      <c r="B31" s="708"/>
      <c r="C31" s="709"/>
      <c r="D31" s="709"/>
      <c r="E31" s="709"/>
      <c r="F31" s="709"/>
      <c r="G31" s="709"/>
      <c r="H31" s="709"/>
      <c r="I31" s="709"/>
      <c r="J31" s="710"/>
      <c r="K31" s="59"/>
      <c r="L31" s="59"/>
    </row>
    <row r="32" spans="2:12" x14ac:dyDescent="0.25">
      <c r="B32" s="708"/>
      <c r="C32" s="709"/>
      <c r="D32" s="709"/>
      <c r="E32" s="709"/>
      <c r="F32" s="709"/>
      <c r="G32" s="709"/>
      <c r="H32" s="709"/>
      <c r="I32" s="709"/>
      <c r="J32" s="710"/>
      <c r="K32" s="59"/>
      <c r="L32" s="59"/>
    </row>
    <row r="33" spans="2:12" x14ac:dyDescent="0.25">
      <c r="B33" s="708"/>
      <c r="C33" s="709"/>
      <c r="D33" s="709"/>
      <c r="E33" s="709"/>
      <c r="F33" s="709"/>
      <c r="G33" s="709"/>
      <c r="H33" s="709"/>
      <c r="I33" s="709"/>
      <c r="J33" s="710"/>
      <c r="K33" s="59"/>
      <c r="L33" s="59"/>
    </row>
    <row r="34" spans="2:12" x14ac:dyDescent="0.25">
      <c r="B34" s="708"/>
      <c r="C34" s="709"/>
      <c r="D34" s="709"/>
      <c r="E34" s="709"/>
      <c r="F34" s="709"/>
      <c r="G34" s="709"/>
      <c r="H34" s="709"/>
      <c r="I34" s="709"/>
      <c r="J34" s="710"/>
      <c r="K34" s="59"/>
      <c r="L34" s="59"/>
    </row>
    <row r="35" spans="2:12" x14ac:dyDescent="0.25">
      <c r="B35" s="708"/>
      <c r="C35" s="709"/>
      <c r="D35" s="709"/>
      <c r="E35" s="709"/>
      <c r="F35" s="709"/>
      <c r="G35" s="709"/>
      <c r="H35" s="709"/>
      <c r="I35" s="709"/>
      <c r="J35" s="710"/>
      <c r="K35" s="59"/>
      <c r="L35" s="59"/>
    </row>
    <row r="36" spans="2:12" x14ac:dyDescent="0.25">
      <c r="B36" s="708"/>
      <c r="C36" s="709"/>
      <c r="D36" s="709"/>
      <c r="E36" s="709"/>
      <c r="F36" s="709"/>
      <c r="G36" s="709"/>
      <c r="H36" s="709"/>
      <c r="I36" s="709"/>
      <c r="J36" s="710"/>
      <c r="K36" s="59"/>
      <c r="L36" s="59"/>
    </row>
    <row r="37" spans="2:12" x14ac:dyDescent="0.25">
      <c r="B37" s="708"/>
      <c r="C37" s="709"/>
      <c r="D37" s="709"/>
      <c r="E37" s="709"/>
      <c r="F37" s="709"/>
      <c r="G37" s="709"/>
      <c r="H37" s="709"/>
      <c r="I37" s="709"/>
      <c r="J37" s="710"/>
      <c r="K37" s="59"/>
      <c r="L37" s="59"/>
    </row>
    <row r="38" spans="2:12" x14ac:dyDescent="0.25">
      <c r="B38" s="708"/>
      <c r="C38" s="709"/>
      <c r="D38" s="709"/>
      <c r="E38" s="709"/>
      <c r="F38" s="709"/>
      <c r="G38" s="709"/>
      <c r="H38" s="709"/>
      <c r="I38" s="709"/>
      <c r="J38" s="710"/>
      <c r="K38" s="59"/>
      <c r="L38" s="59"/>
    </row>
    <row r="39" spans="2:12" x14ac:dyDescent="0.25">
      <c r="B39" s="708"/>
      <c r="C39" s="709"/>
      <c r="D39" s="709"/>
      <c r="E39" s="709"/>
      <c r="F39" s="709"/>
      <c r="G39" s="709"/>
      <c r="H39" s="709"/>
      <c r="I39" s="709"/>
      <c r="J39" s="710"/>
      <c r="K39" s="59"/>
      <c r="L39" s="59"/>
    </row>
    <row r="40" spans="2:12" x14ac:dyDescent="0.25">
      <c r="B40" s="708"/>
      <c r="C40" s="709"/>
      <c r="D40" s="709"/>
      <c r="E40" s="709"/>
      <c r="F40" s="709"/>
      <c r="G40" s="709"/>
      <c r="H40" s="709"/>
      <c r="I40" s="709"/>
      <c r="J40" s="710"/>
      <c r="K40" s="59"/>
      <c r="L40" s="59"/>
    </row>
    <row r="41" spans="2:12" x14ac:dyDescent="0.25">
      <c r="B41" s="708"/>
      <c r="C41" s="709"/>
      <c r="D41" s="709"/>
      <c r="E41" s="709"/>
      <c r="F41" s="709"/>
      <c r="G41" s="709"/>
      <c r="H41" s="709"/>
      <c r="I41" s="709"/>
      <c r="J41" s="710"/>
      <c r="K41" s="59"/>
      <c r="L41" s="59"/>
    </row>
    <row r="42" spans="2:12" x14ac:dyDescent="0.25">
      <c r="B42" s="708"/>
      <c r="C42" s="709"/>
      <c r="D42" s="709"/>
      <c r="E42" s="709"/>
      <c r="F42" s="709"/>
      <c r="G42" s="709"/>
      <c r="H42" s="709"/>
      <c r="I42" s="709"/>
      <c r="J42" s="710"/>
      <c r="K42" s="59"/>
      <c r="L42" s="59"/>
    </row>
    <row r="43" spans="2:12" x14ac:dyDescent="0.25">
      <c r="B43" s="708"/>
      <c r="C43" s="709"/>
      <c r="D43" s="709"/>
      <c r="E43" s="709"/>
      <c r="F43" s="709"/>
      <c r="G43" s="709"/>
      <c r="H43" s="709"/>
      <c r="I43" s="709"/>
      <c r="J43" s="710"/>
      <c r="K43" s="59"/>
      <c r="L43" s="59"/>
    </row>
    <row r="44" spans="2:12" x14ac:dyDescent="0.25">
      <c r="B44" s="708"/>
      <c r="C44" s="709"/>
      <c r="D44" s="709"/>
      <c r="E44" s="709"/>
      <c r="F44" s="709"/>
      <c r="G44" s="709"/>
      <c r="H44" s="709"/>
      <c r="I44" s="709"/>
      <c r="J44" s="710"/>
      <c r="K44" s="59"/>
      <c r="L44" s="59"/>
    </row>
    <row r="45" spans="2:12" ht="15.75" thickBot="1" x14ac:dyDescent="0.3">
      <c r="B45" s="711"/>
      <c r="C45" s="712"/>
      <c r="D45" s="712"/>
      <c r="E45" s="712"/>
      <c r="F45" s="712"/>
      <c r="G45" s="712"/>
      <c r="H45" s="712"/>
      <c r="I45" s="712"/>
      <c r="J45" s="713"/>
      <c r="K45" s="59"/>
      <c r="L45" s="59"/>
    </row>
  </sheetData>
  <sheetProtection algorithmName="SHA-512" hashValue="ax30l555cWTJ1JeHjt0Kx22Cd45X+T70MExWHxIH3EzDP6TFf8taOg45m6VEjk8xt6pDPYifZFgktNEqQzHPGA==" saltValue="E+S8KkSpu6YbJzYE/pc2GQ==" spinCount="100000" sheet="1" objects="1" scenarios="1"/>
  <mergeCells count="2">
    <mergeCell ref="B3:J45"/>
    <mergeCell ref="B2:J2"/>
  </mergeCells>
  <pageMargins left="0.7" right="0.7" top="0.75" bottom="0.75" header="0.3" footer="0.3"/>
  <pageSetup scale="9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94B07-D319-42B8-8925-96D1F2963DDF}">
  <sheetPr>
    <tabColor rgb="FF7030A0"/>
  </sheetPr>
  <dimension ref="A1:M14"/>
  <sheetViews>
    <sheetView workbookViewId="0">
      <selection activeCell="B4" sqref="B4"/>
    </sheetView>
  </sheetViews>
  <sheetFormatPr defaultRowHeight="15" x14ac:dyDescent="0.25"/>
  <cols>
    <col min="1" max="1" width="16.42578125" customWidth="1"/>
    <col min="2" max="2" width="13.28515625" customWidth="1"/>
    <col min="3" max="3" width="33.5703125" customWidth="1"/>
    <col min="4" max="4" width="11.85546875" customWidth="1"/>
    <col min="6" max="6" width="12.42578125" customWidth="1"/>
    <col min="12" max="12" width="15.28515625" customWidth="1"/>
    <col min="13" max="13" width="20.28515625" customWidth="1"/>
  </cols>
  <sheetData>
    <row r="1" spans="1:13" x14ac:dyDescent="0.25">
      <c r="A1" t="s">
        <v>606</v>
      </c>
      <c r="B1" t="s">
        <v>479</v>
      </c>
    </row>
    <row r="2" spans="1:13" x14ac:dyDescent="0.25">
      <c r="A2">
        <v>2022</v>
      </c>
      <c r="B2" t="s">
        <v>480</v>
      </c>
      <c r="C2" t="s">
        <v>599</v>
      </c>
      <c r="D2" s="42" t="s">
        <v>501</v>
      </c>
      <c r="F2" t="s">
        <v>516</v>
      </c>
      <c r="H2" t="s">
        <v>525</v>
      </c>
      <c r="J2" t="s">
        <v>529</v>
      </c>
      <c r="L2" t="s">
        <v>569</v>
      </c>
      <c r="M2" t="s">
        <v>572</v>
      </c>
    </row>
    <row r="3" spans="1:13" x14ac:dyDescent="0.25">
      <c r="A3">
        <v>2023</v>
      </c>
      <c r="B3" t="s">
        <v>481</v>
      </c>
      <c r="C3" t="s">
        <v>480</v>
      </c>
      <c r="D3" s="42" t="s">
        <v>502</v>
      </c>
      <c r="F3" t="s">
        <v>515</v>
      </c>
      <c r="H3" t="s">
        <v>526</v>
      </c>
      <c r="J3" t="s">
        <v>383</v>
      </c>
      <c r="L3" t="s">
        <v>598</v>
      </c>
      <c r="M3" t="s">
        <v>573</v>
      </c>
    </row>
    <row r="4" spans="1:13" x14ac:dyDescent="0.25">
      <c r="A4">
        <v>2024</v>
      </c>
      <c r="C4" t="s">
        <v>481</v>
      </c>
      <c r="M4" t="s">
        <v>574</v>
      </c>
    </row>
    <row r="5" spans="1:13" x14ac:dyDescent="0.25">
      <c r="M5" t="s">
        <v>575</v>
      </c>
    </row>
    <row r="7" spans="1:13" x14ac:dyDescent="0.25">
      <c r="B7" s="42" t="s">
        <v>592</v>
      </c>
    </row>
    <row r="8" spans="1:13" x14ac:dyDescent="0.25">
      <c r="B8" s="575" t="s">
        <v>593</v>
      </c>
      <c r="C8" s="575" t="s">
        <v>594</v>
      </c>
    </row>
    <row r="9" spans="1:13" x14ac:dyDescent="0.25">
      <c r="B9" s="574" t="s">
        <v>501</v>
      </c>
      <c r="C9" s="574" t="s">
        <v>595</v>
      </c>
    </row>
    <row r="10" spans="1:13" x14ac:dyDescent="0.25">
      <c r="B10" s="574" t="s">
        <v>502</v>
      </c>
      <c r="C10" s="574" t="s">
        <v>397</v>
      </c>
    </row>
    <row r="11" spans="1:13" x14ac:dyDescent="0.25">
      <c r="B11" s="574" t="s">
        <v>569</v>
      </c>
      <c r="C11" s="574" t="s">
        <v>596</v>
      </c>
    </row>
    <row r="12" spans="1:13" x14ac:dyDescent="0.25">
      <c r="B12" s="574" t="s">
        <v>600</v>
      </c>
      <c r="C12" s="574" t="s">
        <v>597</v>
      </c>
    </row>
    <row r="13" spans="1:13" x14ac:dyDescent="0.25">
      <c r="B13" s="574" t="s">
        <v>599</v>
      </c>
      <c r="C13" s="574" t="s">
        <v>601</v>
      </c>
    </row>
    <row r="14" spans="1:13" x14ac:dyDescent="0.25">
      <c r="B14" s="574" t="s">
        <v>603</v>
      </c>
      <c r="C14" s="574" t="s">
        <v>604</v>
      </c>
    </row>
  </sheetData>
  <sheetProtection algorithmName="SHA-512" hashValue="8kKKX1lattytWl8zrwNCUgjdsMBuXjDEasL2Cf1oPKykMOW3MJDzo8LmHZlMAMddoOs5IpuS0gVNrGqkzMoK8Q==" saltValue="e6V0S3J1jrNNuzfYPtOib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pageSetUpPr fitToPage="1"/>
  </sheetPr>
  <dimension ref="B1:Y106"/>
  <sheetViews>
    <sheetView showGridLines="0" showRowColHeaders="0" zoomScaleNormal="100" workbookViewId="0">
      <selection activeCell="B39" sqref="B39:M48"/>
    </sheetView>
  </sheetViews>
  <sheetFormatPr defaultColWidth="10.7109375" defaultRowHeight="15" customHeight="1" x14ac:dyDescent="0.25"/>
  <cols>
    <col min="1" max="1" width="2.85546875" style="1" customWidth="1"/>
    <col min="2" max="2" width="11.85546875" style="1" customWidth="1"/>
    <col min="3" max="3" width="14.28515625" style="1" customWidth="1"/>
    <col min="4" max="4" width="3.7109375" style="1" customWidth="1"/>
    <col min="5" max="5" width="14.28515625" style="1" customWidth="1"/>
    <col min="6" max="6" width="3.7109375" style="1" customWidth="1"/>
    <col min="7" max="7" width="14.28515625" style="1" customWidth="1"/>
    <col min="8" max="8" width="3.7109375" style="1" customWidth="1"/>
    <col min="9" max="9" width="14.28515625" style="1" customWidth="1"/>
    <col min="10" max="10" width="3.7109375" style="1" customWidth="1"/>
    <col min="11" max="11" width="14.28515625" style="1" customWidth="1"/>
    <col min="12" max="12" width="3.7109375" style="1" customWidth="1"/>
    <col min="13" max="13" width="12.7109375" style="1" customWidth="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8" customHeight="1" thickBot="1" x14ac:dyDescent="0.3">
      <c r="J1" s="33"/>
      <c r="K1" s="651" t="s">
        <v>609</v>
      </c>
      <c r="L1" s="651"/>
      <c r="M1" s="651"/>
    </row>
    <row r="2" spans="2:25" ht="18" customHeight="1" x14ac:dyDescent="0.25">
      <c r="B2" s="605" t="s">
        <v>26</v>
      </c>
      <c r="C2" s="606"/>
      <c r="D2" s="606"/>
      <c r="E2" s="606"/>
      <c r="F2" s="606"/>
      <c r="G2" s="606"/>
      <c r="H2" s="606"/>
      <c r="I2" s="606"/>
      <c r="J2" s="606"/>
      <c r="K2" s="606"/>
      <c r="L2" s="606"/>
      <c r="M2" s="607"/>
    </row>
    <row r="3" spans="2:25" ht="18" customHeight="1" x14ac:dyDescent="0.25">
      <c r="B3" s="608"/>
      <c r="C3" s="609"/>
      <c r="D3" s="609"/>
      <c r="E3" s="609"/>
      <c r="F3" s="609"/>
      <c r="G3" s="609"/>
      <c r="H3" s="609"/>
      <c r="I3" s="609"/>
      <c r="J3" s="609"/>
      <c r="K3" s="609"/>
      <c r="L3" s="609"/>
      <c r="M3" s="610"/>
      <c r="O3" s="254"/>
      <c r="P3" s="254"/>
      <c r="Q3" s="254"/>
    </row>
    <row r="4" spans="2:25" ht="18" customHeight="1" thickBot="1" x14ac:dyDescent="0.3">
      <c r="B4" s="611"/>
      <c r="C4" s="612"/>
      <c r="D4" s="612"/>
      <c r="E4" s="612"/>
      <c r="F4" s="612"/>
      <c r="G4" s="612"/>
      <c r="H4" s="612"/>
      <c r="I4" s="612"/>
      <c r="J4" s="612"/>
      <c r="K4" s="612"/>
      <c r="L4" s="612"/>
      <c r="M4" s="613"/>
      <c r="O4" s="254"/>
      <c r="P4" s="254"/>
      <c r="Q4" s="254"/>
    </row>
    <row r="5" spans="2:25" ht="18" customHeight="1" x14ac:dyDescent="0.25">
      <c r="B5" s="253"/>
      <c r="C5" s="46"/>
      <c r="D5" s="46"/>
      <c r="E5" s="46"/>
      <c r="F5" s="46"/>
      <c r="G5" s="46"/>
      <c r="H5" s="46"/>
      <c r="I5" s="46"/>
      <c r="J5" s="46"/>
      <c r="K5" s="46"/>
      <c r="M5" s="2"/>
      <c r="O5" s="254"/>
      <c r="P5" s="254"/>
      <c r="Q5" s="254"/>
    </row>
    <row r="6" spans="2:25" ht="18" customHeight="1" x14ac:dyDescent="0.25">
      <c r="B6" s="253"/>
      <c r="C6" s="46"/>
      <c r="D6" s="46"/>
      <c r="E6" s="46"/>
      <c r="F6" s="46"/>
      <c r="G6" s="46"/>
      <c r="H6" s="46"/>
      <c r="I6" s="46"/>
      <c r="J6" s="46"/>
      <c r="K6" s="46"/>
      <c r="M6" s="2"/>
      <c r="O6" s="254"/>
      <c r="P6" s="254"/>
      <c r="Q6" s="254"/>
    </row>
    <row r="7" spans="2:25" ht="18" customHeight="1" x14ac:dyDescent="0.25">
      <c r="B7" s="253"/>
      <c r="C7" s="46"/>
      <c r="D7" s="46"/>
      <c r="E7" s="46"/>
      <c r="F7" s="46"/>
      <c r="G7" s="46"/>
      <c r="H7" s="46"/>
      <c r="I7" s="46"/>
      <c r="J7" s="46"/>
      <c r="K7" s="46"/>
      <c r="M7" s="2"/>
      <c r="O7" s="254"/>
      <c r="P7" s="254"/>
      <c r="Q7" s="254"/>
    </row>
    <row r="8" spans="2:25" ht="18" customHeight="1" x14ac:dyDescent="0.25">
      <c r="B8" s="3"/>
      <c r="C8" s="588" t="s">
        <v>1</v>
      </c>
      <c r="D8" s="588"/>
      <c r="E8" s="596" t="s">
        <v>2</v>
      </c>
      <c r="F8" s="597"/>
      <c r="G8" s="598"/>
      <c r="I8" s="34"/>
      <c r="J8" s="655"/>
      <c r="K8" s="655"/>
      <c r="M8" s="2"/>
    </row>
    <row r="9" spans="2:25" ht="18" customHeight="1" x14ac:dyDescent="0.25">
      <c r="B9" s="103"/>
      <c r="C9" s="34"/>
      <c r="E9" s="419"/>
      <c r="F9" s="9"/>
      <c r="G9" s="9"/>
      <c r="M9" s="2"/>
    </row>
    <row r="10" spans="2:25" ht="18" customHeight="1" x14ac:dyDescent="0.25">
      <c r="B10" s="103" t="s">
        <v>2</v>
      </c>
      <c r="C10" s="588" t="s">
        <v>3</v>
      </c>
      <c r="D10" s="588"/>
      <c r="E10" s="596" t="s">
        <v>2</v>
      </c>
      <c r="F10" s="597"/>
      <c r="G10" s="597"/>
      <c r="H10" s="597"/>
      <c r="I10" s="597"/>
      <c r="J10" s="598"/>
      <c r="M10" s="2"/>
    </row>
    <row r="11" spans="2:25" ht="18" customHeight="1" x14ac:dyDescent="0.25">
      <c r="B11" s="103"/>
      <c r="C11" s="74"/>
      <c r="D11" s="74"/>
      <c r="E11" s="344"/>
      <c r="F11" s="344"/>
      <c r="G11" s="344"/>
      <c r="H11" s="344"/>
      <c r="I11" s="344"/>
      <c r="J11" s="344"/>
      <c r="M11" s="2"/>
    </row>
    <row r="12" spans="2:25" ht="18" customHeight="1" x14ac:dyDescent="0.25">
      <c r="B12" s="640" t="s">
        <v>32</v>
      </c>
      <c r="C12" s="641"/>
      <c r="D12" s="641"/>
      <c r="E12" s="641"/>
      <c r="F12" s="641"/>
      <c r="G12" s="641"/>
      <c r="H12" s="641"/>
      <c r="I12" s="641"/>
      <c r="J12" s="641"/>
      <c r="K12" s="641"/>
      <c r="L12" s="641"/>
      <c r="M12" s="642"/>
    </row>
    <row r="13" spans="2:25" ht="18" customHeight="1" x14ac:dyDescent="0.25">
      <c r="B13" s="103"/>
      <c r="C13" s="34"/>
      <c r="D13" s="34"/>
      <c r="E13"/>
      <c r="F13"/>
      <c r="G13"/>
      <c r="H13" s="128"/>
      <c r="I13" s="128"/>
      <c r="J13" s="421"/>
      <c r="M13" s="2"/>
    </row>
    <row r="14" spans="2:25" ht="18" customHeight="1" x14ac:dyDescent="0.25">
      <c r="B14" s="79"/>
      <c r="C14" s="648" t="s">
        <v>19</v>
      </c>
      <c r="D14" s="648"/>
      <c r="E14" s="95"/>
      <c r="G14" s="617" t="s">
        <v>33</v>
      </c>
      <c r="H14" s="617"/>
      <c r="I14" s="95"/>
      <c r="K14" s="434"/>
      <c r="M14" s="2"/>
    </row>
    <row r="15" spans="2:25" ht="18" customHeight="1" thickBot="1" x14ac:dyDescent="0.3">
      <c r="B15" s="79"/>
      <c r="C15" s="36"/>
      <c r="D15" s="36"/>
      <c r="E15"/>
      <c r="G15" s="128"/>
      <c r="H15" s="128"/>
      <c r="I15" s="434"/>
      <c r="K15" s="434"/>
      <c r="M15" s="2"/>
    </row>
    <row r="16" spans="2:25" ht="18" customHeight="1" thickBot="1" x14ac:dyDescent="0.3">
      <c r="B16" s="103" t="s">
        <v>2</v>
      </c>
      <c r="C16" s="648" t="s">
        <v>620</v>
      </c>
      <c r="D16" s="648"/>
      <c r="E16" s="225">
        <f>K19</f>
        <v>0</v>
      </c>
      <c r="F16" s="11"/>
      <c r="G16" s="11"/>
      <c r="I16" s="230" t="str">
        <f>IF($E$14=0, "", ROUND(((DAY(DATE(YEAR($E$14), MONTH($E$14)+1,0)-(DAY($E$14)-1))/DAY(DATE(YEAR($E$14), MONTH($E$14)+1,0))))+DAY($I$14)/(DAY(DATE(YEAR($I$14),MONTH($I$14)+1,0)))+$X$38, 3))</f>
        <v/>
      </c>
      <c r="K16"/>
      <c r="M16" s="2"/>
      <c r="S16" s="332"/>
      <c r="W16" s="254"/>
      <c r="X16" s="254"/>
      <c r="Y16" s="254"/>
    </row>
    <row r="17" spans="2:25" ht="18" customHeight="1" x14ac:dyDescent="0.25">
      <c r="B17" s="414" t="s">
        <v>2</v>
      </c>
      <c r="C17" s="436"/>
      <c r="D17" s="436"/>
      <c r="E17" s="437" t="s">
        <v>34</v>
      </c>
      <c r="F17" s="438"/>
      <c r="G17" s="435" t="s">
        <v>35</v>
      </c>
      <c r="H17" s="439"/>
      <c r="I17" s="440" t="s">
        <v>36</v>
      </c>
      <c r="J17" s="441"/>
      <c r="K17" s="435" t="s">
        <v>37</v>
      </c>
      <c r="M17" s="2"/>
      <c r="W17" s="254"/>
      <c r="X17" s="254"/>
      <c r="Y17" s="254"/>
    </row>
    <row r="18" spans="2:25" ht="18" customHeight="1" thickBot="1" x14ac:dyDescent="0.3">
      <c r="B18" s="414"/>
      <c r="C18" s="435" t="s">
        <v>38</v>
      </c>
      <c r="D18" s="436"/>
      <c r="E18" s="437"/>
      <c r="F18" s="438"/>
      <c r="G18" s="435"/>
      <c r="H18" s="439"/>
      <c r="I18" s="440"/>
      <c r="J18" s="441"/>
      <c r="K18" s="435"/>
      <c r="M18" s="2"/>
      <c r="W18" s="254"/>
      <c r="X18" s="254"/>
      <c r="Y18" s="254"/>
    </row>
    <row r="19" spans="2:25" ht="18" customHeight="1" thickBot="1" x14ac:dyDescent="0.3">
      <c r="B19" s="415">
        <v>2026</v>
      </c>
      <c r="C19" s="444" t="str">
        <f>I16</f>
        <v/>
      </c>
      <c r="D19" s="436"/>
      <c r="E19" s="44">
        <v>0</v>
      </c>
      <c r="F19" s="439"/>
      <c r="G19" s="44">
        <v>0</v>
      </c>
      <c r="H19" s="442"/>
      <c r="I19" s="44">
        <v>0</v>
      </c>
      <c r="J19" s="441"/>
      <c r="K19" s="231">
        <f>(E19+G19+I19)</f>
        <v>0</v>
      </c>
      <c r="M19" s="2" t="s">
        <v>29</v>
      </c>
      <c r="W19" s="254"/>
      <c r="X19" s="254"/>
      <c r="Y19" s="254"/>
    </row>
    <row r="20" spans="2:25" ht="18" customHeight="1" thickBot="1" x14ac:dyDescent="0.3">
      <c r="B20" s="415">
        <v>2025</v>
      </c>
      <c r="C20" s="245">
        <v>0</v>
      </c>
      <c r="D20" s="436"/>
      <c r="E20" s="44">
        <v>0</v>
      </c>
      <c r="F20" s="441"/>
      <c r="G20" s="44">
        <v>0</v>
      </c>
      <c r="H20" s="441"/>
      <c r="I20" s="44">
        <v>0</v>
      </c>
      <c r="J20" s="441"/>
      <c r="K20" s="231">
        <f>(E20+G20+I20)</f>
        <v>0</v>
      </c>
      <c r="M20" s="2" t="s">
        <v>29</v>
      </c>
      <c r="W20" s="254"/>
      <c r="X20" s="254">
        <f>DAY(I14)</f>
        <v>0</v>
      </c>
      <c r="Y20" s="254"/>
    </row>
    <row r="21" spans="2:25" ht="18" customHeight="1" thickBot="1" x14ac:dyDescent="0.3">
      <c r="B21" s="415">
        <v>2024</v>
      </c>
      <c r="C21" s="245">
        <v>0</v>
      </c>
      <c r="D21" s="436"/>
      <c r="E21" s="44">
        <v>0</v>
      </c>
      <c r="F21" s="435"/>
      <c r="G21" s="44">
        <v>0</v>
      </c>
      <c r="H21" s="347"/>
      <c r="I21" s="44">
        <v>0</v>
      </c>
      <c r="J21" s="441"/>
      <c r="K21" s="231">
        <f>(E21+G21+I21)</f>
        <v>0</v>
      </c>
      <c r="M21" s="2" t="s">
        <v>29</v>
      </c>
      <c r="W21" s="254"/>
      <c r="X21" s="254"/>
      <c r="Y21" s="254"/>
    </row>
    <row r="22" spans="2:25" ht="5.0999999999999996" customHeight="1" x14ac:dyDescent="0.25">
      <c r="B22" s="649"/>
      <c r="C22" s="650"/>
      <c r="D22" s="650"/>
      <c r="E22" s="650"/>
      <c r="F22" s="650"/>
      <c r="G22" s="650"/>
      <c r="H22" s="650"/>
      <c r="I22" s="650"/>
      <c r="J22" s="650"/>
      <c r="K22" s="650"/>
      <c r="M22" s="2"/>
      <c r="W22" s="254"/>
      <c r="X22" s="254">
        <f>((DAY(DATE(YEAR(E14),MONTH(E14)+1,0)-DAY(E14)+1)))</f>
        <v>1</v>
      </c>
      <c r="Y22" s="254"/>
    </row>
    <row r="23" spans="2:25" ht="18" customHeight="1" x14ac:dyDescent="0.25">
      <c r="B23" s="652" t="str">
        <f>IFERROR(IF(OR(I25&lt;I26, G25&lt;G26, E25&lt;E26), "YTD Declining Income Indicated:", ""), "")</f>
        <v/>
      </c>
      <c r="C23" s="653"/>
      <c r="D23" s="653"/>
      <c r="E23" s="539" t="str">
        <f>IFERROR(IF(E25&lt;E26, E25, ""),"")</f>
        <v/>
      </c>
      <c r="F23" s="439"/>
      <c r="G23" s="539" t="str">
        <f>IFERROR(IF(G25&lt;G26, G25, ""),"")</f>
        <v/>
      </c>
      <c r="H23" s="439"/>
      <c r="I23" s="539" t="str">
        <f>IFERROR(IF(I25&lt;I26, I25, ""),"")</f>
        <v/>
      </c>
      <c r="J23" s="439"/>
      <c r="K23" s="539" t="str">
        <f>IFERROR(IF(K25&lt;K26, K25, ""),"")</f>
        <v/>
      </c>
      <c r="M23" s="2"/>
      <c r="W23" s="254"/>
      <c r="X23" s="254"/>
      <c r="Y23" s="254"/>
    </row>
    <row r="24" spans="2:25" ht="5.0999999999999996" customHeight="1" thickBot="1" x14ac:dyDescent="0.3">
      <c r="B24" s="415"/>
      <c r="C24" s="439"/>
      <c r="D24" s="439"/>
      <c r="E24" s="439"/>
      <c r="F24" s="439"/>
      <c r="G24" s="439"/>
      <c r="H24" s="439"/>
      <c r="I24" s="439"/>
      <c r="J24" s="439"/>
      <c r="K24" s="439"/>
      <c r="M24" s="2"/>
      <c r="W24" s="254"/>
      <c r="X24" s="254"/>
      <c r="Y24" s="254"/>
    </row>
    <row r="25" spans="2:25" ht="18" customHeight="1" thickBot="1" x14ac:dyDescent="0.3">
      <c r="B25" s="646" t="s">
        <v>619</v>
      </c>
      <c r="C25" s="647"/>
      <c r="D25" s="443"/>
      <c r="E25" s="231" t="e">
        <f>E19/C19</f>
        <v>#VALUE!</v>
      </c>
      <c r="F25" s="435"/>
      <c r="G25" s="231" t="e">
        <f>SUM(G19/C19)</f>
        <v>#VALUE!</v>
      </c>
      <c r="H25" s="347"/>
      <c r="I25" s="231" t="e">
        <f>SUM(I19/C19)</f>
        <v>#VALUE!</v>
      </c>
      <c r="J25" s="441"/>
      <c r="K25" s="231" t="e">
        <f>E25+G25+I25</f>
        <v>#VALUE!</v>
      </c>
      <c r="M25" s="2" t="s">
        <v>29</v>
      </c>
      <c r="W25" s="254"/>
      <c r="X25" s="254"/>
      <c r="Y25" s="254"/>
    </row>
    <row r="26" spans="2:25" ht="18" customHeight="1" thickBot="1" x14ac:dyDescent="0.3">
      <c r="B26" s="646" t="s">
        <v>566</v>
      </c>
      <c r="C26" s="647"/>
      <c r="D26" s="441"/>
      <c r="E26" s="232" t="e">
        <f>E20/C20</f>
        <v>#DIV/0!</v>
      </c>
      <c r="F26" s="435"/>
      <c r="G26" s="232" t="e">
        <f>SUM(G20/C20)</f>
        <v>#DIV/0!</v>
      </c>
      <c r="H26" s="347"/>
      <c r="I26" s="232" t="e">
        <f>SUM(I20/C20)</f>
        <v>#DIV/0!</v>
      </c>
      <c r="J26" s="441"/>
      <c r="K26" s="231" t="e">
        <f>E26+G26+I26</f>
        <v>#DIV/0!</v>
      </c>
      <c r="M26" s="2" t="s">
        <v>29</v>
      </c>
      <c r="W26" s="254"/>
      <c r="X26" s="255"/>
      <c r="Y26" s="254"/>
    </row>
    <row r="27" spans="2:25" ht="18" customHeight="1" thickBot="1" x14ac:dyDescent="0.3">
      <c r="B27" s="646" t="s">
        <v>621</v>
      </c>
      <c r="C27" s="647"/>
      <c r="D27" s="441"/>
      <c r="E27" s="232" t="e">
        <f>SUM(E19,E20)/(C19+C20)</f>
        <v>#VALUE!</v>
      </c>
      <c r="F27" s="435"/>
      <c r="G27" s="232" t="e">
        <f>SUM(G19,G20)/(C19+C20)</f>
        <v>#VALUE!</v>
      </c>
      <c r="H27" s="347"/>
      <c r="I27" s="232" t="e">
        <f>SUM(I19,I20)/(C19+C20)</f>
        <v>#VALUE!</v>
      </c>
      <c r="J27" s="441"/>
      <c r="K27" s="231" t="e">
        <f>E27+G27+I27</f>
        <v>#VALUE!</v>
      </c>
      <c r="M27" s="2" t="s">
        <v>29</v>
      </c>
      <c r="W27" s="254"/>
      <c r="X27" s="255">
        <f>+I14-E14</f>
        <v>0</v>
      </c>
      <c r="Y27" s="254"/>
    </row>
    <row r="28" spans="2:25" ht="18" customHeight="1" thickBot="1" x14ac:dyDescent="0.3">
      <c r="B28" s="646" t="s">
        <v>622</v>
      </c>
      <c r="C28" s="647"/>
      <c r="D28" s="441"/>
      <c r="E28" s="232" t="e">
        <f>SUM(E19,E20,E21)/(C19+C20+C21)</f>
        <v>#VALUE!</v>
      </c>
      <c r="F28" s="435"/>
      <c r="G28" s="232" t="e">
        <f>(G19+G20+G21)/(C19+C20+C21)</f>
        <v>#VALUE!</v>
      </c>
      <c r="H28" s="347"/>
      <c r="I28" s="232" t="e">
        <f>SUM(I19,I20,I21)/(C19+C20+C21)</f>
        <v>#VALUE!</v>
      </c>
      <c r="J28" s="441"/>
      <c r="K28" s="231" t="e">
        <f>E28+G28+I28</f>
        <v>#VALUE!</v>
      </c>
      <c r="M28" s="2" t="s">
        <v>29</v>
      </c>
      <c r="W28" s="254"/>
      <c r="X28" s="254"/>
      <c r="Y28" s="254"/>
    </row>
    <row r="29" spans="2:25" ht="18" customHeight="1" thickBot="1" x14ac:dyDescent="0.3">
      <c r="B29" s="646" t="s">
        <v>623</v>
      </c>
      <c r="C29" s="647"/>
      <c r="D29" s="441"/>
      <c r="E29" s="232" t="e">
        <f>+SUM(E20,E21)/(C20+C21)</f>
        <v>#DIV/0!</v>
      </c>
      <c r="F29" s="441"/>
      <c r="G29" s="232" t="e">
        <f>(G20+G21)/(C20+C21)</f>
        <v>#DIV/0!</v>
      </c>
      <c r="H29" s="347"/>
      <c r="I29" s="232" t="e">
        <f>SUM(I20,I21)/(C20+C21)</f>
        <v>#DIV/0!</v>
      </c>
      <c r="J29" s="441"/>
      <c r="K29" s="231" t="e">
        <f>E29+G29+I29</f>
        <v>#DIV/0!</v>
      </c>
      <c r="M29" s="2" t="s">
        <v>29</v>
      </c>
      <c r="W29" s="254"/>
      <c r="X29" s="255">
        <f>+X27-X22-X20</f>
        <v>-1</v>
      </c>
      <c r="Y29" s="254"/>
    </row>
    <row r="30" spans="2:25" customFormat="1" ht="18" customHeight="1" x14ac:dyDescent="0.25">
      <c r="B30" s="30"/>
      <c r="M30" s="24"/>
    </row>
    <row r="31" spans="2:25" ht="18" customHeight="1" x14ac:dyDescent="0.25">
      <c r="B31" s="649" t="s">
        <v>39</v>
      </c>
      <c r="C31" s="650"/>
      <c r="D31" s="650"/>
      <c r="E31" s="650"/>
      <c r="F31" s="650"/>
      <c r="G31" s="650"/>
      <c r="H31" s="650"/>
      <c r="I31" s="650"/>
      <c r="J31" s="650"/>
      <c r="K31" s="650"/>
      <c r="L31" s="650"/>
      <c r="M31" s="654"/>
      <c r="W31" s="254"/>
      <c r="X31" s="254"/>
      <c r="Y31" s="254"/>
    </row>
    <row r="32" spans="2:25" ht="18" customHeight="1" x14ac:dyDescent="0.25">
      <c r="B32" s="649" t="s">
        <v>40</v>
      </c>
      <c r="C32" s="650"/>
      <c r="D32" s="650"/>
      <c r="E32" s="650"/>
      <c r="F32" s="650"/>
      <c r="G32" s="650"/>
      <c r="H32" s="650"/>
      <c r="I32" s="650"/>
      <c r="J32" s="650"/>
      <c r="K32" s="650"/>
      <c r="L32" s="650"/>
      <c r="M32" s="654"/>
      <c r="P32" s="165"/>
      <c r="Q32" s="165"/>
      <c r="R32" s="165"/>
      <c r="S32" s="165"/>
      <c r="T32" s="165"/>
      <c r="W32" s="254"/>
      <c r="X32" s="254">
        <f>+X29/30.1</f>
        <v>-3.3222591362126241E-2</v>
      </c>
      <c r="Y32" s="254"/>
    </row>
    <row r="33" spans="2:25" ht="18" customHeight="1" x14ac:dyDescent="0.25">
      <c r="B33" s="643" t="s">
        <v>41</v>
      </c>
      <c r="C33" s="644"/>
      <c r="D33" s="644"/>
      <c r="E33" s="644"/>
      <c r="F33" s="644"/>
      <c r="G33" s="644"/>
      <c r="H33" s="644"/>
      <c r="I33" s="644"/>
      <c r="J33" s="644"/>
      <c r="K33" s="644"/>
      <c r="L33" s="644"/>
      <c r="M33" s="645"/>
      <c r="P33" s="165"/>
      <c r="Q33" s="165"/>
      <c r="R33" s="165"/>
      <c r="S33" s="165"/>
      <c r="T33" s="165"/>
      <c r="W33" s="254"/>
      <c r="X33" s="254"/>
      <c r="Y33" s="254"/>
    </row>
    <row r="34" spans="2:25" ht="18" customHeight="1" x14ac:dyDescent="0.25">
      <c r="B34" s="643" t="s">
        <v>42</v>
      </c>
      <c r="C34" s="644"/>
      <c r="D34" s="644"/>
      <c r="E34" s="644"/>
      <c r="F34" s="644"/>
      <c r="G34" s="644"/>
      <c r="H34" s="644"/>
      <c r="I34" s="644"/>
      <c r="J34" s="644"/>
      <c r="K34" s="644"/>
      <c r="L34" s="644"/>
      <c r="M34" s="645"/>
      <c r="P34" s="165"/>
      <c r="Q34" s="165"/>
      <c r="R34" s="165"/>
      <c r="S34" s="165"/>
      <c r="T34" s="165"/>
      <c r="W34" s="254"/>
      <c r="X34" s="254"/>
      <c r="Y34" s="254"/>
    </row>
    <row r="35" spans="2:25" ht="18" customHeight="1" x14ac:dyDescent="0.25">
      <c r="B35" s="643" t="s">
        <v>43</v>
      </c>
      <c r="C35" s="644"/>
      <c r="D35" s="644"/>
      <c r="E35" s="644"/>
      <c r="F35" s="644"/>
      <c r="G35" s="644"/>
      <c r="H35" s="644"/>
      <c r="I35" s="644"/>
      <c r="J35" s="644"/>
      <c r="K35" s="644"/>
      <c r="L35" s="644"/>
      <c r="M35" s="645"/>
      <c r="P35" s="165"/>
      <c r="Q35" s="165"/>
      <c r="R35" s="165"/>
      <c r="S35" s="165"/>
      <c r="T35" s="165"/>
      <c r="W35" s="254"/>
      <c r="X35" s="254"/>
      <c r="Y35" s="254"/>
    </row>
    <row r="36" spans="2:25" ht="18" customHeight="1" x14ac:dyDescent="0.25">
      <c r="B36" s="643" t="s">
        <v>44</v>
      </c>
      <c r="C36" s="644"/>
      <c r="D36" s="644"/>
      <c r="E36" s="644"/>
      <c r="F36" s="644"/>
      <c r="G36" s="644"/>
      <c r="H36" s="644"/>
      <c r="I36" s="644"/>
      <c r="J36" s="644"/>
      <c r="K36" s="644"/>
      <c r="L36" s="644"/>
      <c r="M36" s="645"/>
      <c r="P36" s="165"/>
      <c r="Q36" s="165"/>
      <c r="R36" s="165"/>
      <c r="S36" s="165"/>
      <c r="T36" s="165"/>
      <c r="W36" s="254"/>
      <c r="X36" s="254"/>
      <c r="Y36" s="254"/>
    </row>
    <row r="37" spans="2:25" ht="18" customHeight="1" thickBot="1" x14ac:dyDescent="0.3">
      <c r="B37" s="643" t="s">
        <v>45</v>
      </c>
      <c r="C37" s="644"/>
      <c r="D37" s="644"/>
      <c r="E37" s="644"/>
      <c r="F37" s="644"/>
      <c r="G37" s="644"/>
      <c r="H37" s="644"/>
      <c r="I37" s="644"/>
      <c r="J37" s="644"/>
      <c r="K37" s="644"/>
      <c r="L37" s="644"/>
      <c r="M37" s="645"/>
      <c r="P37" s="165"/>
      <c r="Q37" s="165"/>
      <c r="R37" s="165"/>
      <c r="S37" s="165"/>
      <c r="T37" s="165"/>
      <c r="W37" s="254"/>
      <c r="X37" s="254"/>
      <c r="Y37" s="254"/>
    </row>
    <row r="38" spans="2:25" ht="18" customHeight="1" thickBot="1" x14ac:dyDescent="0.3">
      <c r="B38" s="621" t="s">
        <v>25</v>
      </c>
      <c r="C38" s="622"/>
      <c r="D38" s="622"/>
      <c r="E38" s="622"/>
      <c r="F38" s="622"/>
      <c r="G38" s="622"/>
      <c r="H38" s="622"/>
      <c r="I38" s="622"/>
      <c r="J38" s="622"/>
      <c r="K38" s="622"/>
      <c r="L38" s="622"/>
      <c r="M38" s="623"/>
      <c r="W38" s="254"/>
      <c r="X38" s="254">
        <f>ROUND(X32,0)</f>
        <v>0</v>
      </c>
      <c r="Y38" s="254"/>
    </row>
    <row r="39" spans="2:25" ht="18" customHeight="1" x14ac:dyDescent="0.25">
      <c r="B39" s="631" t="s">
        <v>2</v>
      </c>
      <c r="C39" s="632"/>
      <c r="D39" s="632"/>
      <c r="E39" s="632"/>
      <c r="F39" s="632"/>
      <c r="G39" s="632"/>
      <c r="H39" s="632"/>
      <c r="I39" s="632"/>
      <c r="J39" s="632"/>
      <c r="K39" s="632"/>
      <c r="L39" s="632"/>
      <c r="M39" s="633"/>
      <c r="W39" s="254"/>
      <c r="X39" s="254"/>
      <c r="Y39" s="254"/>
    </row>
    <row r="40" spans="2:25" ht="18" customHeight="1" x14ac:dyDescent="0.25">
      <c r="B40" s="634"/>
      <c r="C40" s="635"/>
      <c r="D40" s="635"/>
      <c r="E40" s="635"/>
      <c r="F40" s="635"/>
      <c r="G40" s="635"/>
      <c r="H40" s="635"/>
      <c r="I40" s="635"/>
      <c r="J40" s="635"/>
      <c r="K40" s="635"/>
      <c r="L40" s="635"/>
      <c r="M40" s="636"/>
      <c r="W40" s="254"/>
      <c r="X40" s="254"/>
      <c r="Y40" s="254"/>
    </row>
    <row r="41" spans="2:25" ht="18" customHeight="1" x14ac:dyDescent="0.25">
      <c r="B41" s="634"/>
      <c r="C41" s="635"/>
      <c r="D41" s="635"/>
      <c r="E41" s="635"/>
      <c r="F41" s="635"/>
      <c r="G41" s="635"/>
      <c r="H41" s="635"/>
      <c r="I41" s="635"/>
      <c r="J41" s="635"/>
      <c r="K41" s="635"/>
      <c r="L41" s="635"/>
      <c r="M41" s="636"/>
      <c r="W41" s="254"/>
      <c r="X41" s="254"/>
      <c r="Y41" s="254"/>
    </row>
    <row r="42" spans="2:25" ht="18" customHeight="1" x14ac:dyDescent="0.25">
      <c r="B42" s="634"/>
      <c r="C42" s="635"/>
      <c r="D42" s="635"/>
      <c r="E42" s="635"/>
      <c r="F42" s="635"/>
      <c r="G42" s="635"/>
      <c r="H42" s="635"/>
      <c r="I42" s="635"/>
      <c r="J42" s="635"/>
      <c r="K42" s="635"/>
      <c r="L42" s="635"/>
      <c r="M42" s="636"/>
      <c r="W42" s="254"/>
      <c r="X42" s="254"/>
      <c r="Y42" s="254"/>
    </row>
    <row r="43" spans="2:25" ht="18" customHeight="1" x14ac:dyDescent="0.25">
      <c r="B43" s="634"/>
      <c r="C43" s="635"/>
      <c r="D43" s="635"/>
      <c r="E43" s="635"/>
      <c r="F43" s="635"/>
      <c r="G43" s="635"/>
      <c r="H43" s="635"/>
      <c r="I43" s="635"/>
      <c r="J43" s="635"/>
      <c r="K43" s="635"/>
      <c r="L43" s="635"/>
      <c r="M43" s="636"/>
      <c r="W43" s="254"/>
      <c r="X43" s="254"/>
      <c r="Y43" s="254"/>
    </row>
    <row r="44" spans="2:25" ht="18" customHeight="1" x14ac:dyDescent="0.25">
      <c r="B44" s="634"/>
      <c r="C44" s="635"/>
      <c r="D44" s="635"/>
      <c r="E44" s="635"/>
      <c r="F44" s="635"/>
      <c r="G44" s="635"/>
      <c r="H44" s="635"/>
      <c r="I44" s="635"/>
      <c r="J44" s="635"/>
      <c r="K44" s="635"/>
      <c r="L44" s="635"/>
      <c r="M44" s="636"/>
      <c r="W44" s="254"/>
      <c r="X44" s="254"/>
      <c r="Y44" s="254"/>
    </row>
    <row r="45" spans="2:25" ht="18" customHeight="1" x14ac:dyDescent="0.25">
      <c r="B45" s="634"/>
      <c r="C45" s="635"/>
      <c r="D45" s="635"/>
      <c r="E45" s="635"/>
      <c r="F45" s="635"/>
      <c r="G45" s="635"/>
      <c r="H45" s="635"/>
      <c r="I45" s="635"/>
      <c r="J45" s="635"/>
      <c r="K45" s="635"/>
      <c r="L45" s="635"/>
      <c r="M45" s="636"/>
      <c r="W45" s="254"/>
      <c r="X45" s="254"/>
      <c r="Y45" s="254"/>
    </row>
    <row r="46" spans="2:25" ht="18" customHeight="1" x14ac:dyDescent="0.25">
      <c r="B46" s="634"/>
      <c r="C46" s="635"/>
      <c r="D46" s="635"/>
      <c r="E46" s="635"/>
      <c r="F46" s="635"/>
      <c r="G46" s="635"/>
      <c r="H46" s="635"/>
      <c r="I46" s="635"/>
      <c r="J46" s="635"/>
      <c r="K46" s="635"/>
      <c r="L46" s="635"/>
      <c r="M46" s="636"/>
    </row>
    <row r="47" spans="2:25" ht="18" customHeight="1" x14ac:dyDescent="0.25">
      <c r="B47" s="634"/>
      <c r="C47" s="635"/>
      <c r="D47" s="635"/>
      <c r="E47" s="635"/>
      <c r="F47" s="635"/>
      <c r="G47" s="635"/>
      <c r="H47" s="635"/>
      <c r="I47" s="635"/>
      <c r="J47" s="635"/>
      <c r="K47" s="635"/>
      <c r="L47" s="635"/>
      <c r="M47" s="636"/>
    </row>
    <row r="48" spans="2:25" ht="18" customHeight="1" thickBot="1" x14ac:dyDescent="0.3">
      <c r="B48" s="637"/>
      <c r="C48" s="638"/>
      <c r="D48" s="638"/>
      <c r="E48" s="638"/>
      <c r="F48" s="638"/>
      <c r="G48" s="638"/>
      <c r="H48" s="638"/>
      <c r="I48" s="638"/>
      <c r="J48" s="638"/>
      <c r="K48" s="638"/>
      <c r="L48" s="638"/>
      <c r="M48" s="639"/>
    </row>
    <row r="49" ht="18" customHeight="1" x14ac:dyDescent="0.25"/>
    <row r="50" ht="18" customHeight="1" x14ac:dyDescent="0.25"/>
    <row r="51" ht="18" customHeight="1" x14ac:dyDescent="0.25"/>
    <row r="66" spans="12:23" ht="15" customHeight="1" x14ac:dyDescent="0.25">
      <c r="N66"/>
      <c r="O66"/>
      <c r="P66"/>
      <c r="Q66"/>
      <c r="R66"/>
      <c r="S66"/>
      <c r="T66"/>
      <c r="U66"/>
      <c r="V66"/>
      <c r="W66"/>
    </row>
    <row r="67" spans="12:23" ht="15" customHeight="1" x14ac:dyDescent="0.25">
      <c r="N67"/>
      <c r="O67"/>
      <c r="P67"/>
      <c r="Q67"/>
      <c r="R67"/>
      <c r="S67"/>
      <c r="T67"/>
      <c r="U67"/>
      <c r="V67"/>
      <c r="W67"/>
    </row>
    <row r="68" spans="12:23" ht="15" customHeight="1" x14ac:dyDescent="0.25">
      <c r="N68"/>
      <c r="O68"/>
      <c r="P68"/>
      <c r="Q68"/>
      <c r="R68"/>
      <c r="S68"/>
      <c r="T68"/>
      <c r="U68"/>
      <c r="V68"/>
      <c r="W68"/>
    </row>
    <row r="69" spans="12:23" ht="15" customHeight="1" x14ac:dyDescent="0.25">
      <c r="N69"/>
      <c r="O69"/>
      <c r="P69"/>
      <c r="Q69"/>
      <c r="R69"/>
      <c r="S69"/>
      <c r="T69"/>
      <c r="U69"/>
      <c r="V69"/>
      <c r="W69"/>
    </row>
    <row r="70" spans="12:23" ht="15" customHeight="1" x14ac:dyDescent="0.25">
      <c r="N70"/>
      <c r="O70"/>
      <c r="P70"/>
      <c r="Q70"/>
      <c r="R70"/>
      <c r="S70"/>
      <c r="T70"/>
      <c r="U70"/>
      <c r="V70"/>
      <c r="W70"/>
    </row>
    <row r="71" spans="12:23" ht="15" customHeight="1" x14ac:dyDescent="0.25">
      <c r="N71"/>
      <c r="O71"/>
      <c r="P71"/>
      <c r="Q71"/>
      <c r="R71"/>
      <c r="S71"/>
      <c r="T71"/>
      <c r="U71"/>
      <c r="V71"/>
      <c r="W71"/>
    </row>
    <row r="72" spans="12:23" ht="15" customHeight="1" x14ac:dyDescent="0.25">
      <c r="N72"/>
      <c r="O72"/>
      <c r="P72"/>
      <c r="Q72"/>
      <c r="R72"/>
      <c r="S72"/>
      <c r="T72"/>
      <c r="U72"/>
      <c r="V72"/>
      <c r="W72"/>
    </row>
    <row r="73" spans="12:23" ht="15" customHeight="1" x14ac:dyDescent="0.25">
      <c r="L73"/>
      <c r="M73"/>
      <c r="N73"/>
      <c r="O73"/>
      <c r="P73"/>
      <c r="Q73"/>
      <c r="R73"/>
      <c r="S73"/>
      <c r="T73"/>
      <c r="U73"/>
      <c r="V73"/>
      <c r="W73"/>
    </row>
    <row r="74" spans="12:23" ht="15" customHeight="1" x14ac:dyDescent="0.25">
      <c r="L74"/>
      <c r="M74"/>
      <c r="N74"/>
      <c r="O74"/>
      <c r="P74"/>
      <c r="Q74"/>
      <c r="R74"/>
      <c r="S74"/>
      <c r="T74"/>
      <c r="U74"/>
      <c r="V74"/>
      <c r="W74"/>
    </row>
    <row r="75" spans="12:23" ht="15" customHeight="1" x14ac:dyDescent="0.25">
      <c r="L75"/>
      <c r="M75"/>
      <c r="N75"/>
      <c r="O75"/>
      <c r="P75"/>
      <c r="Q75"/>
      <c r="R75"/>
      <c r="S75"/>
      <c r="T75"/>
      <c r="U75"/>
      <c r="V75"/>
      <c r="W75"/>
    </row>
    <row r="76" spans="12:23" ht="15" customHeight="1" x14ac:dyDescent="0.25">
      <c r="L76"/>
      <c r="M76"/>
      <c r="N76"/>
      <c r="O76"/>
      <c r="P76"/>
      <c r="Q76"/>
      <c r="R76"/>
      <c r="S76"/>
      <c r="T76"/>
      <c r="U76"/>
      <c r="V76"/>
      <c r="W76"/>
    </row>
    <row r="77" spans="12:23" ht="15" customHeight="1" x14ac:dyDescent="0.25">
      <c r="L77"/>
      <c r="M77"/>
      <c r="N77"/>
      <c r="O77"/>
      <c r="P77"/>
      <c r="Q77"/>
      <c r="R77"/>
      <c r="S77"/>
      <c r="T77"/>
      <c r="U77"/>
      <c r="V77"/>
      <c r="W77"/>
    </row>
    <row r="78" spans="12:23" ht="15" customHeight="1" x14ac:dyDescent="0.25">
      <c r="L78"/>
      <c r="M78"/>
      <c r="N78"/>
      <c r="O78"/>
      <c r="P78"/>
      <c r="Q78"/>
      <c r="R78"/>
      <c r="S78"/>
      <c r="T78"/>
      <c r="U78"/>
      <c r="V78"/>
      <c r="W78"/>
    </row>
    <row r="79" spans="12:23" ht="15" customHeight="1" x14ac:dyDescent="0.25">
      <c r="L79"/>
      <c r="M79"/>
      <c r="N79"/>
      <c r="O79"/>
      <c r="P79"/>
      <c r="Q79"/>
      <c r="R79"/>
      <c r="S79"/>
      <c r="T79"/>
      <c r="U79"/>
      <c r="V79"/>
      <c r="W79"/>
    </row>
    <row r="80" spans="12:23" ht="15" customHeight="1" x14ac:dyDescent="0.25">
      <c r="L80"/>
      <c r="M80"/>
      <c r="N80"/>
      <c r="O80"/>
      <c r="P80"/>
      <c r="Q80"/>
      <c r="R80"/>
      <c r="S80"/>
      <c r="T80"/>
      <c r="U80"/>
      <c r="V80"/>
      <c r="W80"/>
    </row>
    <row r="81" spans="2:23" ht="15" customHeight="1" x14ac:dyDescent="0.25">
      <c r="L81"/>
      <c r="M81"/>
      <c r="N81"/>
      <c r="O81"/>
      <c r="P81"/>
      <c r="Q81"/>
      <c r="R81"/>
      <c r="S81"/>
      <c r="T81"/>
      <c r="U81"/>
      <c r="V81"/>
      <c r="W81"/>
    </row>
    <row r="82" spans="2:23" ht="15" customHeight="1" x14ac:dyDescent="0.25">
      <c r="L82"/>
      <c r="M82"/>
      <c r="N82"/>
      <c r="O82"/>
      <c r="P82"/>
      <c r="Q82"/>
      <c r="R82"/>
      <c r="S82"/>
      <c r="T82"/>
      <c r="U82"/>
      <c r="V82"/>
      <c r="W82"/>
    </row>
    <row r="83" spans="2:23" ht="15" customHeight="1" x14ac:dyDescent="0.25">
      <c r="L83"/>
      <c r="M83"/>
      <c r="N83"/>
      <c r="O83"/>
      <c r="P83"/>
      <c r="Q83"/>
      <c r="R83"/>
      <c r="S83"/>
      <c r="T83"/>
      <c r="U83"/>
      <c r="V83"/>
      <c r="W83"/>
    </row>
    <row r="84" spans="2:23" ht="15" customHeight="1" x14ac:dyDescent="0.25">
      <c r="L84"/>
      <c r="M84"/>
      <c r="N84"/>
      <c r="O84"/>
      <c r="P84"/>
      <c r="Q84"/>
      <c r="R84"/>
      <c r="S84"/>
      <c r="T84"/>
      <c r="U84"/>
      <c r="V84"/>
      <c r="W84"/>
    </row>
    <row r="85" spans="2:23" ht="15" customHeight="1" x14ac:dyDescent="0.25">
      <c r="N85"/>
      <c r="O85"/>
      <c r="P85"/>
      <c r="Q85"/>
      <c r="R85"/>
      <c r="S85"/>
      <c r="T85"/>
      <c r="U85"/>
      <c r="V85"/>
      <c r="W85"/>
    </row>
    <row r="86" spans="2:23" ht="15" customHeight="1" x14ac:dyDescent="0.25">
      <c r="N86"/>
      <c r="O86"/>
      <c r="P86"/>
      <c r="Q86"/>
      <c r="R86"/>
      <c r="S86"/>
      <c r="T86"/>
      <c r="U86"/>
      <c r="V86"/>
      <c r="W86"/>
    </row>
    <row r="87" spans="2:23" ht="15" customHeight="1" x14ac:dyDescent="0.25">
      <c r="N87"/>
      <c r="O87"/>
      <c r="P87"/>
      <c r="Q87"/>
      <c r="R87"/>
      <c r="S87"/>
      <c r="T87"/>
      <c r="U87"/>
      <c r="V87"/>
      <c r="W87"/>
    </row>
    <row r="88" spans="2:23" ht="15" customHeight="1" x14ac:dyDescent="0.25">
      <c r="N88"/>
      <c r="O88"/>
      <c r="P88"/>
      <c r="Q88"/>
      <c r="R88"/>
      <c r="S88"/>
      <c r="T88"/>
      <c r="U88"/>
      <c r="V88"/>
      <c r="W88"/>
    </row>
    <row r="89" spans="2:23" ht="15" customHeight="1" x14ac:dyDescent="0.25">
      <c r="N89"/>
      <c r="O89"/>
      <c r="P89"/>
      <c r="Q89"/>
      <c r="R89"/>
      <c r="S89"/>
      <c r="T89"/>
      <c r="U89"/>
      <c r="V89"/>
      <c r="W89"/>
    </row>
    <row r="90" spans="2:23" ht="15" customHeight="1" x14ac:dyDescent="0.25">
      <c r="N90"/>
      <c r="O90"/>
      <c r="P90"/>
      <c r="Q90"/>
      <c r="R90"/>
      <c r="S90"/>
      <c r="T90"/>
      <c r="U90"/>
      <c r="V90"/>
      <c r="W90"/>
    </row>
    <row r="91" spans="2:23" ht="15" customHeight="1" x14ac:dyDescent="0.25">
      <c r="N91"/>
      <c r="O91"/>
      <c r="P91"/>
      <c r="Q91"/>
      <c r="R91"/>
      <c r="S91"/>
      <c r="T91"/>
      <c r="U91"/>
      <c r="V91"/>
      <c r="W91"/>
    </row>
    <row r="92" spans="2:23" ht="15" customHeight="1" x14ac:dyDescent="0.25">
      <c r="N92"/>
      <c r="O92"/>
      <c r="P92"/>
      <c r="Q92"/>
      <c r="R92"/>
      <c r="S92"/>
      <c r="T92"/>
      <c r="U92"/>
      <c r="V92"/>
      <c r="W92"/>
    </row>
    <row r="93" spans="2:23" ht="15" customHeight="1" x14ac:dyDescent="0.25">
      <c r="N93"/>
      <c r="O93"/>
      <c r="P93"/>
      <c r="Q93"/>
      <c r="R93"/>
      <c r="S93"/>
      <c r="T93"/>
      <c r="U93"/>
      <c r="V93"/>
      <c r="W93"/>
    </row>
    <row r="94" spans="2:23" ht="15" customHeight="1" x14ac:dyDescent="0.25">
      <c r="N94"/>
      <c r="O94"/>
      <c r="P94"/>
      <c r="Q94"/>
      <c r="R94"/>
      <c r="S94"/>
      <c r="T94"/>
      <c r="U94"/>
      <c r="V94"/>
      <c r="W94"/>
    </row>
    <row r="95" spans="2:23" customFormat="1" ht="15" customHeight="1" x14ac:dyDescent="0.25">
      <c r="B95" s="1"/>
      <c r="C95" s="1"/>
      <c r="D95" s="1"/>
      <c r="E95" s="1"/>
      <c r="F95" s="1"/>
      <c r="G95" s="1"/>
      <c r="H95" s="1"/>
      <c r="I95" s="1"/>
      <c r="J95" s="1"/>
      <c r="K95" s="1"/>
    </row>
    <row r="96" spans="2:23" customFormat="1" ht="15" customHeight="1" x14ac:dyDescent="0.25">
      <c r="B96" s="1"/>
      <c r="C96" s="1"/>
      <c r="D96" s="1"/>
      <c r="E96" s="1"/>
      <c r="F96" s="1"/>
      <c r="G96" s="1"/>
      <c r="H96" s="1"/>
      <c r="I96" s="1"/>
      <c r="J96" s="1"/>
      <c r="K96" s="1"/>
    </row>
    <row r="97" spans="2:23" customFormat="1" ht="15" customHeight="1" x14ac:dyDescent="0.25">
      <c r="B97" s="1"/>
      <c r="C97" s="1"/>
      <c r="D97" s="1"/>
      <c r="E97" s="1"/>
      <c r="F97" s="1"/>
      <c r="G97" s="1"/>
      <c r="H97" s="1"/>
      <c r="I97" s="1"/>
      <c r="J97" s="1"/>
      <c r="K97" s="1"/>
    </row>
    <row r="98" spans="2:23" ht="15" customHeight="1" x14ac:dyDescent="0.25">
      <c r="N98"/>
      <c r="O98"/>
      <c r="P98"/>
      <c r="Q98"/>
      <c r="R98"/>
      <c r="S98"/>
      <c r="T98"/>
      <c r="U98"/>
      <c r="V98"/>
      <c r="W98"/>
    </row>
    <row r="99" spans="2:23" ht="15" customHeight="1" x14ac:dyDescent="0.25">
      <c r="N99"/>
      <c r="O99"/>
      <c r="P99"/>
      <c r="Q99"/>
      <c r="R99"/>
      <c r="S99"/>
      <c r="T99"/>
      <c r="U99"/>
      <c r="V99"/>
      <c r="W99"/>
    </row>
    <row r="100" spans="2:23" ht="15" customHeight="1" x14ac:dyDescent="0.25">
      <c r="N100"/>
      <c r="O100"/>
      <c r="P100"/>
      <c r="Q100"/>
      <c r="R100"/>
      <c r="S100"/>
      <c r="T100"/>
      <c r="U100"/>
      <c r="V100"/>
      <c r="W100"/>
    </row>
    <row r="101" spans="2:23" ht="15" customHeight="1" x14ac:dyDescent="0.25">
      <c r="N101"/>
      <c r="O101"/>
      <c r="P101"/>
      <c r="Q101"/>
      <c r="R101"/>
      <c r="S101"/>
      <c r="T101"/>
      <c r="U101"/>
      <c r="V101"/>
      <c r="W101"/>
    </row>
    <row r="102" spans="2:23" ht="15" customHeight="1" x14ac:dyDescent="0.25">
      <c r="N102"/>
      <c r="O102"/>
      <c r="P102"/>
      <c r="Q102"/>
      <c r="R102"/>
      <c r="S102"/>
      <c r="T102"/>
      <c r="U102"/>
      <c r="V102"/>
      <c r="W102"/>
    </row>
    <row r="103" spans="2:23" ht="15" customHeight="1" x14ac:dyDescent="0.25">
      <c r="N103"/>
      <c r="O103"/>
      <c r="P103"/>
      <c r="Q103"/>
      <c r="R103"/>
      <c r="S103"/>
      <c r="T103"/>
      <c r="U103"/>
      <c r="V103"/>
      <c r="W103"/>
    </row>
    <row r="104" spans="2:23" ht="15" customHeight="1" x14ac:dyDescent="0.25">
      <c r="N104"/>
      <c r="O104"/>
      <c r="P104"/>
      <c r="Q104"/>
      <c r="R104"/>
      <c r="S104"/>
      <c r="T104"/>
      <c r="U104"/>
      <c r="V104"/>
      <c r="W104"/>
    </row>
    <row r="105" spans="2:23" ht="15" customHeight="1" x14ac:dyDescent="0.25">
      <c r="N105"/>
      <c r="O105"/>
      <c r="P105"/>
      <c r="Q105"/>
      <c r="R105"/>
      <c r="S105"/>
      <c r="T105"/>
      <c r="U105"/>
      <c r="V105"/>
      <c r="W105"/>
    </row>
    <row r="106" spans="2:23" ht="15" customHeight="1" x14ac:dyDescent="0.25">
      <c r="N106"/>
      <c r="O106"/>
      <c r="P106"/>
      <c r="Q106"/>
      <c r="R106"/>
      <c r="S106"/>
      <c r="T106"/>
      <c r="U106"/>
      <c r="V106"/>
      <c r="W106"/>
    </row>
  </sheetData>
  <sheetProtection algorithmName="SHA-512" hashValue="yE/4m3R86Ljpp1HkuUtaokPsPZ6Cc5PDswYQyBUPcxwh4nuoeb7pxN6ynml2hZpDLoQcJyFqCuXRSsX8hUhHBQ==" saltValue="/R2y6U6xBG0WRQkcUNVksA==" spinCount="100000" sheet="1" objects="1" scenarios="1" selectLockedCells="1"/>
  <mergeCells count="27">
    <mergeCell ref="K1:M1"/>
    <mergeCell ref="B23:D23"/>
    <mergeCell ref="B38:M38"/>
    <mergeCell ref="B31:M31"/>
    <mergeCell ref="B32:M32"/>
    <mergeCell ref="C8:D8"/>
    <mergeCell ref="E8:G8"/>
    <mergeCell ref="J8:K8"/>
    <mergeCell ref="C10:D10"/>
    <mergeCell ref="E10:J10"/>
    <mergeCell ref="B2:M4"/>
    <mergeCell ref="B39:M48"/>
    <mergeCell ref="B12:M12"/>
    <mergeCell ref="B36:M36"/>
    <mergeCell ref="B37:M37"/>
    <mergeCell ref="B33:M33"/>
    <mergeCell ref="B34:M34"/>
    <mergeCell ref="B35:M35"/>
    <mergeCell ref="B29:C29"/>
    <mergeCell ref="B27:C27"/>
    <mergeCell ref="C16:D16"/>
    <mergeCell ref="B22:K22"/>
    <mergeCell ref="B25:C25"/>
    <mergeCell ref="C14:D14"/>
    <mergeCell ref="G14:H14"/>
    <mergeCell ref="B28:C28"/>
    <mergeCell ref="B26:C26"/>
  </mergeCells>
  <conditionalFormatting sqref="E23">
    <cfRule type="expression" dxfId="148" priority="4">
      <formula>$E$25&lt;$E$26</formula>
    </cfRule>
  </conditionalFormatting>
  <conditionalFormatting sqref="G23">
    <cfRule type="expression" dxfId="147" priority="3">
      <formula>$G$25&lt;$G$26</formula>
    </cfRule>
  </conditionalFormatting>
  <conditionalFormatting sqref="I23">
    <cfRule type="expression" dxfId="146" priority="2">
      <formula>$I$25&lt;$I$26</formula>
    </cfRule>
  </conditionalFormatting>
  <conditionalFormatting sqref="K23">
    <cfRule type="expression" dxfId="145" priority="1">
      <formula>$K$25&lt;$K$26</formula>
    </cfRule>
  </conditionalFormatting>
  <pageMargins left="0.25" right="0" top="0.5" bottom="0" header="0.3" footer="0.3"/>
  <pageSetup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1" r:id="rId4" name="Option Button 23">
              <controlPr defaultSize="0" autoFill="0" autoLine="0" autoPict="0">
                <anchor moveWithCells="1">
                  <from>
                    <xdr:col>11</xdr:col>
                    <xdr:colOff>9525</xdr:colOff>
                    <xdr:row>18</xdr:row>
                    <xdr:rowOff>19050</xdr:rowOff>
                  </from>
                  <to>
                    <xdr:col>12</xdr:col>
                    <xdr:colOff>9525</xdr:colOff>
                    <xdr:row>18</xdr:row>
                    <xdr:rowOff>219075</xdr:rowOff>
                  </to>
                </anchor>
              </controlPr>
            </control>
          </mc:Choice>
        </mc:AlternateContent>
        <mc:AlternateContent xmlns:mc="http://schemas.openxmlformats.org/markup-compatibility/2006">
          <mc:Choice Requires="x14">
            <control shapeId="2072" r:id="rId5" name="Option Button 24">
              <controlPr defaultSize="0" autoFill="0" autoLine="0" autoPict="0">
                <anchor moveWithCells="1">
                  <from>
                    <xdr:col>11</xdr:col>
                    <xdr:colOff>9525</xdr:colOff>
                    <xdr:row>19</xdr:row>
                    <xdr:rowOff>19050</xdr:rowOff>
                  </from>
                  <to>
                    <xdr:col>12</xdr:col>
                    <xdr:colOff>9525</xdr:colOff>
                    <xdr:row>19</xdr:row>
                    <xdr:rowOff>219075</xdr:rowOff>
                  </to>
                </anchor>
              </controlPr>
            </control>
          </mc:Choice>
        </mc:AlternateContent>
        <mc:AlternateContent xmlns:mc="http://schemas.openxmlformats.org/markup-compatibility/2006">
          <mc:Choice Requires="x14">
            <control shapeId="2073" r:id="rId6" name="Option Button 25">
              <controlPr defaultSize="0" autoFill="0" autoLine="0" autoPict="0">
                <anchor moveWithCells="1">
                  <from>
                    <xdr:col>11</xdr:col>
                    <xdr:colOff>9525</xdr:colOff>
                    <xdr:row>20</xdr:row>
                    <xdr:rowOff>19050</xdr:rowOff>
                  </from>
                  <to>
                    <xdr:col>12</xdr:col>
                    <xdr:colOff>9525</xdr:colOff>
                    <xdr:row>20</xdr:row>
                    <xdr:rowOff>219075</xdr:rowOff>
                  </to>
                </anchor>
              </controlPr>
            </control>
          </mc:Choice>
        </mc:AlternateContent>
        <mc:AlternateContent xmlns:mc="http://schemas.openxmlformats.org/markup-compatibility/2006">
          <mc:Choice Requires="x14">
            <control shapeId="2074" r:id="rId7" name="Option Button 26">
              <controlPr defaultSize="0" autoFill="0" autoLine="0" autoPict="0">
                <anchor moveWithCells="1">
                  <from>
                    <xdr:col>11</xdr:col>
                    <xdr:colOff>9525</xdr:colOff>
                    <xdr:row>24</xdr:row>
                    <xdr:rowOff>19050</xdr:rowOff>
                  </from>
                  <to>
                    <xdr:col>12</xdr:col>
                    <xdr:colOff>9525</xdr:colOff>
                    <xdr:row>24</xdr:row>
                    <xdr:rowOff>219075</xdr:rowOff>
                  </to>
                </anchor>
              </controlPr>
            </control>
          </mc:Choice>
        </mc:AlternateContent>
        <mc:AlternateContent xmlns:mc="http://schemas.openxmlformats.org/markup-compatibility/2006">
          <mc:Choice Requires="x14">
            <control shapeId="2075" r:id="rId8" name="Option Button 27">
              <controlPr defaultSize="0" autoFill="0" autoLine="0" autoPict="0">
                <anchor moveWithCells="1">
                  <from>
                    <xdr:col>11</xdr:col>
                    <xdr:colOff>9525</xdr:colOff>
                    <xdr:row>26</xdr:row>
                    <xdr:rowOff>19050</xdr:rowOff>
                  </from>
                  <to>
                    <xdr:col>12</xdr:col>
                    <xdr:colOff>9525</xdr:colOff>
                    <xdr:row>26</xdr:row>
                    <xdr:rowOff>219075</xdr:rowOff>
                  </to>
                </anchor>
              </controlPr>
            </control>
          </mc:Choice>
        </mc:AlternateContent>
        <mc:AlternateContent xmlns:mc="http://schemas.openxmlformats.org/markup-compatibility/2006">
          <mc:Choice Requires="x14">
            <control shapeId="2077" r:id="rId9" name="Option Button 29">
              <controlPr defaultSize="0" autoFill="0" autoLine="0" autoPict="0">
                <anchor moveWithCells="1">
                  <from>
                    <xdr:col>11</xdr:col>
                    <xdr:colOff>9525</xdr:colOff>
                    <xdr:row>27</xdr:row>
                    <xdr:rowOff>19050</xdr:rowOff>
                  </from>
                  <to>
                    <xdr:col>12</xdr:col>
                    <xdr:colOff>9525</xdr:colOff>
                    <xdr:row>27</xdr:row>
                    <xdr:rowOff>219075</xdr:rowOff>
                  </to>
                </anchor>
              </controlPr>
            </control>
          </mc:Choice>
        </mc:AlternateContent>
        <mc:AlternateContent xmlns:mc="http://schemas.openxmlformats.org/markup-compatibility/2006">
          <mc:Choice Requires="x14">
            <control shapeId="2079" r:id="rId10" name="Option Button 31">
              <controlPr defaultSize="0" autoFill="0" autoLine="0" autoPict="0">
                <anchor moveWithCells="1">
                  <from>
                    <xdr:col>11</xdr:col>
                    <xdr:colOff>9525</xdr:colOff>
                    <xdr:row>28</xdr:row>
                    <xdr:rowOff>19050</xdr:rowOff>
                  </from>
                  <to>
                    <xdr:col>12</xdr:col>
                    <xdr:colOff>9525</xdr:colOff>
                    <xdr:row>28</xdr:row>
                    <xdr:rowOff>219075</xdr:rowOff>
                  </to>
                </anchor>
              </controlPr>
            </control>
          </mc:Choice>
        </mc:AlternateContent>
        <mc:AlternateContent xmlns:mc="http://schemas.openxmlformats.org/markup-compatibility/2006">
          <mc:Choice Requires="x14">
            <control shapeId="2080" r:id="rId11" name="Option Button 32">
              <controlPr defaultSize="0" autoFill="0" autoLine="0" autoPict="0">
                <anchor moveWithCells="1">
                  <from>
                    <xdr:col>11</xdr:col>
                    <xdr:colOff>9525</xdr:colOff>
                    <xdr:row>25</xdr:row>
                    <xdr:rowOff>19050</xdr:rowOff>
                  </from>
                  <to>
                    <xdr:col>12</xdr:col>
                    <xdr:colOff>9525</xdr:colOff>
                    <xdr:row>25</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F39C-43AF-4B8B-88DA-66FC7BBA7D2F}">
  <sheetPr codeName="Sheet3">
    <tabColor theme="4" tint="0.39997558519241921"/>
    <pageSetUpPr fitToPage="1"/>
  </sheetPr>
  <dimension ref="B1:Y84"/>
  <sheetViews>
    <sheetView showGridLines="0" showRowColHeaders="0" workbookViewId="0">
      <selection activeCell="E6" sqref="E6:G6"/>
    </sheetView>
  </sheetViews>
  <sheetFormatPr defaultColWidth="10.7109375" defaultRowHeight="15" x14ac:dyDescent="0.25"/>
  <cols>
    <col min="1" max="1" width="2.85546875" style="1" customWidth="1"/>
    <col min="2" max="2" width="10.7109375" style="1"/>
    <col min="3" max="3" width="12.7109375" style="1" customWidth="1"/>
    <col min="4" max="4" width="3.7109375" style="1" customWidth="1"/>
    <col min="5" max="5" width="14.28515625" style="1" customWidth="1"/>
    <col min="6" max="6" width="8.7109375" style="1" customWidth="1"/>
    <col min="7" max="7" width="14.28515625" style="1" customWidth="1"/>
    <col min="8" max="8" width="5.7109375" style="1" customWidth="1"/>
    <col min="9" max="9" width="14.28515625" style="1" customWidth="1"/>
    <col min="10" max="10" width="5.7109375" style="1" customWidth="1"/>
    <col min="11" max="11" width="14.28515625" style="1" customWidth="1"/>
    <col min="12" max="13" width="10.7109375" style="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5" customHeight="1" thickBot="1" x14ac:dyDescent="0.3">
      <c r="K1" s="677" t="s">
        <v>609</v>
      </c>
      <c r="L1" s="677"/>
      <c r="M1" s="38"/>
    </row>
    <row r="2" spans="2:25" ht="15" customHeight="1" x14ac:dyDescent="0.25">
      <c r="B2" s="662" t="s">
        <v>46</v>
      </c>
      <c r="C2" s="663"/>
      <c r="D2" s="663"/>
      <c r="E2" s="663"/>
      <c r="F2" s="663"/>
      <c r="G2" s="663"/>
      <c r="H2" s="663"/>
      <c r="I2" s="663"/>
      <c r="J2" s="663"/>
      <c r="K2" s="663"/>
      <c r="L2" s="664"/>
    </row>
    <row r="3" spans="2:25" ht="15" customHeight="1" x14ac:dyDescent="0.25">
      <c r="B3" s="665"/>
      <c r="C3" s="666"/>
      <c r="D3" s="666"/>
      <c r="E3" s="666"/>
      <c r="F3" s="666"/>
      <c r="G3" s="666"/>
      <c r="H3" s="666"/>
      <c r="I3" s="666"/>
      <c r="J3" s="666"/>
      <c r="K3" s="666"/>
      <c r="L3" s="667"/>
    </row>
    <row r="4" spans="2:25" ht="15" customHeight="1" thickBot="1" x14ac:dyDescent="0.3">
      <c r="B4" s="668"/>
      <c r="C4" s="669"/>
      <c r="D4" s="669"/>
      <c r="E4" s="669"/>
      <c r="F4" s="669"/>
      <c r="G4" s="669"/>
      <c r="H4" s="669"/>
      <c r="I4" s="669"/>
      <c r="J4" s="669"/>
      <c r="K4" s="669"/>
      <c r="L4" s="670"/>
    </row>
    <row r="5" spans="2:25" ht="24.95" customHeight="1" x14ac:dyDescent="0.25">
      <c r="B5" s="3"/>
      <c r="D5" s="46"/>
      <c r="E5" s="46"/>
      <c r="F5" s="46"/>
      <c r="G5" s="46"/>
      <c r="H5" s="46"/>
      <c r="I5" s="46"/>
      <c r="J5" s="46"/>
      <c r="K5" s="46"/>
      <c r="L5" s="2"/>
    </row>
    <row r="6" spans="2:25" ht="15" customHeight="1" x14ac:dyDescent="0.25">
      <c r="B6" s="3"/>
      <c r="C6" s="588" t="s">
        <v>1</v>
      </c>
      <c r="D6" s="588"/>
      <c r="E6" s="596" t="s">
        <v>2</v>
      </c>
      <c r="F6" s="597"/>
      <c r="G6" s="598"/>
      <c r="I6" s="34" t="s">
        <v>2</v>
      </c>
      <c r="J6" s="655" t="s">
        <v>2</v>
      </c>
      <c r="K6" s="655"/>
      <c r="L6" s="2"/>
    </row>
    <row r="7" spans="2:25" ht="15" customHeight="1" x14ac:dyDescent="0.25">
      <c r="B7" s="103"/>
      <c r="C7" s="34"/>
      <c r="E7" s="8"/>
      <c r="F7" s="9"/>
      <c r="G7" s="9"/>
      <c r="L7" s="2"/>
    </row>
    <row r="8" spans="2:25" ht="15" customHeight="1" x14ac:dyDescent="0.25">
      <c r="B8" s="103" t="s">
        <v>2</v>
      </c>
      <c r="C8" s="588" t="s">
        <v>3</v>
      </c>
      <c r="D8" s="588"/>
      <c r="E8" s="596" t="s">
        <v>2</v>
      </c>
      <c r="F8" s="597"/>
      <c r="G8" s="597"/>
      <c r="H8" s="597"/>
      <c r="I8" s="597"/>
      <c r="J8" s="598"/>
      <c r="L8" s="2"/>
    </row>
    <row r="9" spans="2:25" ht="15" customHeight="1" x14ac:dyDescent="0.25">
      <c r="B9" s="103"/>
      <c r="C9" s="74"/>
      <c r="D9" s="74"/>
      <c r="E9" s="344"/>
      <c r="F9" s="344"/>
      <c r="G9" s="344"/>
      <c r="H9" s="344"/>
      <c r="I9" s="344"/>
      <c r="J9" s="344"/>
      <c r="L9" s="2"/>
    </row>
    <row r="10" spans="2:25" ht="15" customHeight="1" x14ac:dyDescent="0.25">
      <c r="B10" s="671" t="s">
        <v>47</v>
      </c>
      <c r="C10" s="588"/>
      <c r="D10" s="588"/>
      <c r="E10" s="588"/>
      <c r="F10" s="588"/>
      <c r="G10" s="588"/>
      <c r="H10" s="588"/>
      <c r="I10" s="588"/>
      <c r="J10" s="588"/>
      <c r="K10" s="588"/>
      <c r="L10" s="672"/>
    </row>
    <row r="11" spans="2:25" ht="15" customHeight="1" x14ac:dyDescent="0.25">
      <c r="B11" s="671" t="s">
        <v>48</v>
      </c>
      <c r="C11" s="588"/>
      <c r="D11" s="588"/>
      <c r="E11" s="588"/>
      <c r="F11" s="588"/>
      <c r="G11" s="588"/>
      <c r="H11" s="588"/>
      <c r="I11" s="588"/>
      <c r="J11" s="588"/>
      <c r="K11" s="588"/>
      <c r="L11" s="2"/>
      <c r="W11" s="254"/>
      <c r="X11" s="254" t="e">
        <f>ROUND(#REF!,0)</f>
        <v>#REF!</v>
      </c>
      <c r="Y11" s="254"/>
    </row>
    <row r="12" spans="2:25" ht="15" customHeight="1" x14ac:dyDescent="0.25">
      <c r="B12" s="673" t="s">
        <v>624</v>
      </c>
      <c r="C12" s="674"/>
      <c r="D12" s="674"/>
      <c r="E12" s="674"/>
      <c r="F12" s="674"/>
      <c r="G12" s="674"/>
      <c r="H12" s="674"/>
      <c r="I12" s="674"/>
      <c r="J12" s="674"/>
      <c r="K12" s="674"/>
      <c r="L12" s="2"/>
      <c r="W12" s="254"/>
      <c r="X12" s="254"/>
      <c r="Y12" s="254"/>
    </row>
    <row r="13" spans="2:25" ht="15" customHeight="1" x14ac:dyDescent="0.25">
      <c r="B13" s="156"/>
      <c r="C13" s="157"/>
      <c r="D13" s="157"/>
      <c r="E13" s="157"/>
      <c r="F13" s="157"/>
      <c r="G13" s="157"/>
      <c r="H13" s="157"/>
      <c r="I13" s="157"/>
      <c r="J13" s="157"/>
      <c r="K13" s="157"/>
      <c r="L13" s="2"/>
      <c r="W13" s="254"/>
      <c r="X13" s="254"/>
      <c r="Y13" s="254"/>
    </row>
    <row r="14" spans="2:25" ht="15" customHeight="1" x14ac:dyDescent="0.25">
      <c r="B14" s="167" t="s">
        <v>49</v>
      </c>
      <c r="C14" s="45"/>
      <c r="D14" s="36"/>
      <c r="E14" s="17"/>
      <c r="F14" s="17"/>
      <c r="G14" s="17"/>
      <c r="H14" s="17"/>
      <c r="I14" s="17"/>
      <c r="J14" s="17"/>
      <c r="K14" s="17"/>
      <c r="L14" s="2"/>
      <c r="M14" s="86"/>
      <c r="W14" s="254"/>
      <c r="X14" s="254"/>
      <c r="Y14" s="254"/>
    </row>
    <row r="15" spans="2:25" ht="5.0999999999999996" customHeight="1" x14ac:dyDescent="0.25">
      <c r="B15" s="167"/>
      <c r="C15" s="36"/>
      <c r="D15" s="36"/>
      <c r="E15" s="17"/>
      <c r="F15" s="17"/>
      <c r="G15" s="17"/>
      <c r="H15" s="17"/>
      <c r="I15" s="17"/>
      <c r="J15" s="17"/>
      <c r="K15" s="17"/>
      <c r="L15" s="2"/>
      <c r="M15" s="86"/>
      <c r="W15" s="254"/>
      <c r="X15" s="254"/>
      <c r="Y15" s="254"/>
    </row>
    <row r="16" spans="2:25" ht="15" customHeight="1" x14ac:dyDescent="0.25">
      <c r="B16" s="656" t="s">
        <v>567</v>
      </c>
      <c r="C16" s="657"/>
      <c r="D16" s="657"/>
      <c r="E16" s="657"/>
      <c r="F16" s="657"/>
      <c r="G16" s="319">
        <v>0</v>
      </c>
      <c r="H16" s="661" t="s">
        <v>50</v>
      </c>
      <c r="I16" s="661"/>
      <c r="L16" s="2"/>
      <c r="W16" s="254"/>
      <c r="X16" s="254"/>
      <c r="Y16" s="254"/>
    </row>
    <row r="17" spans="2:12" ht="15" customHeight="1" x14ac:dyDescent="0.25">
      <c r="B17" s="656" t="s">
        <v>51</v>
      </c>
      <c r="C17" s="657"/>
      <c r="D17" s="657"/>
      <c r="E17" s="657"/>
      <c r="F17" s="657"/>
      <c r="G17" s="319">
        <v>0</v>
      </c>
      <c r="H17" s="661" t="s">
        <v>50</v>
      </c>
      <c r="I17" s="661"/>
      <c r="L17" s="2"/>
    </row>
    <row r="18" spans="2:12" ht="15" customHeight="1" x14ac:dyDescent="0.25">
      <c r="B18" s="656" t="s">
        <v>52</v>
      </c>
      <c r="C18" s="657"/>
      <c r="D18" s="657"/>
      <c r="E18" s="657"/>
      <c r="F18" s="657"/>
      <c r="G18" s="324">
        <v>0</v>
      </c>
      <c r="I18"/>
      <c r="L18" s="2"/>
    </row>
    <row r="19" spans="2:12" ht="15" customHeight="1" thickBot="1" x14ac:dyDescent="0.3">
      <c r="B19" s="658" t="s">
        <v>53</v>
      </c>
      <c r="C19" s="659"/>
      <c r="D19" s="659"/>
      <c r="E19" s="659"/>
      <c r="F19" s="659"/>
      <c r="G19" s="320">
        <v>0</v>
      </c>
      <c r="I19"/>
      <c r="L19" s="2"/>
    </row>
    <row r="20" spans="2:12" ht="15" customHeight="1" thickBot="1" x14ac:dyDescent="0.3">
      <c r="B20" s="656" t="s">
        <v>54</v>
      </c>
      <c r="C20" s="657"/>
      <c r="D20" s="657"/>
      <c r="E20" s="657"/>
      <c r="F20" s="657"/>
      <c r="G20" s="228">
        <f>G18*G19</f>
        <v>0</v>
      </c>
      <c r="H20" s="63"/>
      <c r="I20" s="660" t="s">
        <v>2</v>
      </c>
      <c r="J20" s="660"/>
      <c r="L20" s="2"/>
    </row>
    <row r="21" spans="2:12" ht="15" customHeight="1" thickBot="1" x14ac:dyDescent="0.3">
      <c r="B21" s="599" t="s">
        <v>55</v>
      </c>
      <c r="C21" s="600"/>
      <c r="D21" s="600"/>
      <c r="E21" s="600"/>
      <c r="F21" s="600"/>
      <c r="G21" s="325">
        <f>SUM(G16+G17+G20)</f>
        <v>0</v>
      </c>
      <c r="H21" s="34"/>
      <c r="I21" s="326">
        <f>G21/12</f>
        <v>0</v>
      </c>
      <c r="J21" s="675" t="s">
        <v>56</v>
      </c>
      <c r="K21" s="675"/>
      <c r="L21" s="676"/>
    </row>
    <row r="22" spans="2:12" ht="15" customHeight="1" thickBot="1" x14ac:dyDescent="0.3">
      <c r="B22" s="599" t="s">
        <v>57</v>
      </c>
      <c r="C22" s="600"/>
      <c r="D22" s="600"/>
      <c r="E22" s="600"/>
      <c r="F22" s="600"/>
      <c r="G22" s="327" t="e">
        <f>ABS(G21/G24)</f>
        <v>#DIV/0!</v>
      </c>
      <c r="H22" s="34"/>
      <c r="J22" s="675"/>
      <c r="K22" s="675"/>
      <c r="L22" s="676"/>
    </row>
    <row r="23" spans="2:12" ht="15" customHeight="1" x14ac:dyDescent="0.25">
      <c r="B23" s="154"/>
      <c r="C23" s="74"/>
      <c r="D23" s="74"/>
      <c r="E23" s="74"/>
      <c r="F23" s="74"/>
      <c r="G23" s="321"/>
      <c r="H23" s="34"/>
      <c r="J23" s="333"/>
      <c r="L23" s="2"/>
    </row>
    <row r="24" spans="2:12" ht="15" customHeight="1" thickBot="1" x14ac:dyDescent="0.3">
      <c r="B24" s="599" t="s">
        <v>58</v>
      </c>
      <c r="C24" s="600"/>
      <c r="D24" s="600"/>
      <c r="E24" s="600"/>
      <c r="F24" s="600"/>
      <c r="G24" s="322">
        <v>0</v>
      </c>
      <c r="H24" s="34"/>
      <c r="J24" s="333"/>
      <c r="L24" s="2"/>
    </row>
    <row r="25" spans="2:12" ht="15" customHeight="1" thickBot="1" x14ac:dyDescent="0.3">
      <c r="B25" s="599" t="s">
        <v>59</v>
      </c>
      <c r="C25" s="600"/>
      <c r="D25" s="600"/>
      <c r="E25" s="600"/>
      <c r="F25" s="600"/>
      <c r="G25" s="233">
        <f>G24+G21</f>
        <v>0</v>
      </c>
      <c r="H25" s="102"/>
      <c r="I25" s="228">
        <f>G25/12</f>
        <v>0</v>
      </c>
      <c r="J25" s="675" t="s">
        <v>60</v>
      </c>
      <c r="K25" s="675"/>
      <c r="L25" s="676"/>
    </row>
    <row r="26" spans="2:12" customFormat="1" ht="15" customHeight="1" x14ac:dyDescent="0.25">
      <c r="B26" s="30"/>
      <c r="J26" s="675"/>
      <c r="K26" s="675"/>
      <c r="L26" s="676"/>
    </row>
    <row r="27" spans="2:12" customFormat="1" ht="15" customHeight="1" x14ac:dyDescent="0.25">
      <c r="B27" s="30"/>
      <c r="J27" s="675"/>
      <c r="K27" s="675"/>
      <c r="L27" s="676"/>
    </row>
    <row r="28" spans="2:12" customFormat="1" ht="15" customHeight="1" x14ac:dyDescent="0.25">
      <c r="B28" s="30"/>
      <c r="L28" s="24"/>
    </row>
    <row r="29" spans="2:12" ht="15" customHeight="1" x14ac:dyDescent="0.25">
      <c r="B29" s="167" t="s">
        <v>49</v>
      </c>
      <c r="C29" s="45"/>
      <c r="D29" s="36"/>
      <c r="E29" s="17"/>
      <c r="F29" s="17"/>
      <c r="G29" s="20" t="s">
        <v>2</v>
      </c>
      <c r="H29" s="17"/>
      <c r="I29" s="17"/>
      <c r="J29" s="17"/>
      <c r="K29" s="17"/>
      <c r="L29" s="2"/>
    </row>
    <row r="30" spans="2:12" ht="5.0999999999999996" customHeight="1" x14ac:dyDescent="0.25">
      <c r="B30" s="167"/>
      <c r="C30" s="36"/>
      <c r="D30" s="36"/>
      <c r="E30" s="17"/>
      <c r="F30" s="17"/>
      <c r="G30" s="20"/>
      <c r="H30" s="17"/>
      <c r="I30" s="17"/>
      <c r="J30" s="17"/>
      <c r="K30" s="17"/>
      <c r="L30" s="2"/>
    </row>
    <row r="31" spans="2:12" ht="15" customHeight="1" x14ac:dyDescent="0.25">
      <c r="B31" s="656" t="s">
        <v>567</v>
      </c>
      <c r="C31" s="657"/>
      <c r="D31" s="657"/>
      <c r="E31" s="657"/>
      <c r="F31" s="657"/>
      <c r="G31" s="319">
        <v>0</v>
      </c>
      <c r="H31" s="661" t="s">
        <v>50</v>
      </c>
      <c r="I31" s="661"/>
      <c r="L31" s="2"/>
    </row>
    <row r="32" spans="2:12" ht="15" customHeight="1" x14ac:dyDescent="0.25">
      <c r="B32" s="656" t="s">
        <v>51</v>
      </c>
      <c r="C32" s="657"/>
      <c r="D32" s="657"/>
      <c r="E32" s="657"/>
      <c r="F32" s="657"/>
      <c r="G32" s="319">
        <v>0</v>
      </c>
      <c r="H32" s="661" t="s">
        <v>50</v>
      </c>
      <c r="I32" s="661"/>
      <c r="L32" s="2"/>
    </row>
    <row r="33" spans="2:23" ht="15" customHeight="1" x14ac:dyDescent="0.25">
      <c r="B33" s="656" t="s">
        <v>52</v>
      </c>
      <c r="C33" s="657"/>
      <c r="D33" s="657"/>
      <c r="E33" s="657"/>
      <c r="F33" s="657"/>
      <c r="G33" s="341">
        <v>0</v>
      </c>
      <c r="I33"/>
      <c r="L33" s="2"/>
    </row>
    <row r="34" spans="2:23" ht="15" customHeight="1" thickBot="1" x14ac:dyDescent="0.3">
      <c r="B34" s="658" t="s">
        <v>61</v>
      </c>
      <c r="C34" s="659"/>
      <c r="D34" s="659"/>
      <c r="E34" s="659"/>
      <c r="F34" s="659"/>
      <c r="G34" s="320">
        <v>0</v>
      </c>
      <c r="I34"/>
      <c r="L34" s="2"/>
    </row>
    <row r="35" spans="2:23" ht="15" customHeight="1" thickBot="1" x14ac:dyDescent="0.3">
      <c r="B35" s="656" t="s">
        <v>54</v>
      </c>
      <c r="C35" s="657"/>
      <c r="D35" s="657"/>
      <c r="E35" s="657"/>
      <c r="F35" s="657"/>
      <c r="G35" s="228">
        <f>G33*G34</f>
        <v>0</v>
      </c>
      <c r="H35" s="63"/>
      <c r="I35" s="660" t="s">
        <v>2</v>
      </c>
      <c r="J35" s="660"/>
      <c r="L35" s="2"/>
    </row>
    <row r="36" spans="2:23" ht="15" customHeight="1" thickBot="1" x14ac:dyDescent="0.3">
      <c r="B36" s="599" t="s">
        <v>62</v>
      </c>
      <c r="C36" s="600"/>
      <c r="D36" s="600"/>
      <c r="E36" s="600"/>
      <c r="F36" s="601"/>
      <c r="G36" s="325">
        <f>SUM(G31+G32+G35)</f>
        <v>0</v>
      </c>
      <c r="H36" s="34"/>
      <c r="I36" s="326">
        <f>(G21+G36)/24</f>
        <v>0</v>
      </c>
      <c r="J36" s="675" t="s">
        <v>63</v>
      </c>
      <c r="K36" s="675"/>
      <c r="L36" s="676"/>
    </row>
    <row r="37" spans="2:23" ht="15" customHeight="1" thickBot="1" x14ac:dyDescent="0.3">
      <c r="B37" s="599" t="s">
        <v>57</v>
      </c>
      <c r="C37" s="600"/>
      <c r="D37" s="600"/>
      <c r="E37" s="600"/>
      <c r="F37" s="601"/>
      <c r="G37" s="327" t="e">
        <f>ABS(G36/G39)</f>
        <v>#DIV/0!</v>
      </c>
      <c r="H37" s="34"/>
      <c r="J37" s="675"/>
      <c r="K37" s="675"/>
      <c r="L37" s="676"/>
    </row>
    <row r="38" spans="2:23" ht="15" customHeight="1" x14ac:dyDescent="0.25">
      <c r="B38" s="149"/>
      <c r="C38" s="102"/>
      <c r="D38" s="102"/>
      <c r="E38" s="102"/>
      <c r="F38" s="102"/>
      <c r="G38" s="102"/>
      <c r="H38" s="102"/>
      <c r="I38" s="321"/>
      <c r="J38"/>
      <c r="K38"/>
      <c r="L38" s="2"/>
    </row>
    <row r="39" spans="2:23" ht="15" customHeight="1" thickBot="1" x14ac:dyDescent="0.3">
      <c r="B39" s="599" t="s">
        <v>64</v>
      </c>
      <c r="C39" s="600"/>
      <c r="D39" s="600"/>
      <c r="E39" s="600"/>
      <c r="F39" s="600"/>
      <c r="G39" s="328">
        <v>0</v>
      </c>
      <c r="H39" s="102"/>
      <c r="I39" s="321"/>
      <c r="J39"/>
      <c r="K39"/>
      <c r="L39" s="2"/>
    </row>
    <row r="40" spans="2:23" ht="15" customHeight="1" thickBot="1" x14ac:dyDescent="0.3">
      <c r="B40" s="599" t="s">
        <v>59</v>
      </c>
      <c r="C40" s="600"/>
      <c r="D40" s="600"/>
      <c r="E40" s="600"/>
      <c r="F40" s="600"/>
      <c r="G40" s="233">
        <f>G39+G36</f>
        <v>0</v>
      </c>
      <c r="H40" s="102"/>
      <c r="I40" s="228">
        <f>G40/12</f>
        <v>0</v>
      </c>
      <c r="J40" s="675" t="s">
        <v>60</v>
      </c>
      <c r="K40" s="675"/>
      <c r="L40" s="676"/>
    </row>
    <row r="41" spans="2:23" ht="15" customHeight="1" x14ac:dyDescent="0.25">
      <c r="B41" s="149"/>
      <c r="C41" s="102"/>
      <c r="D41" s="102"/>
      <c r="E41" s="102"/>
      <c r="F41" s="102"/>
      <c r="G41" s="102"/>
      <c r="H41" s="102"/>
      <c r="I41" s="321"/>
      <c r="J41" s="675"/>
      <c r="K41" s="675"/>
      <c r="L41" s="676"/>
      <c r="N41"/>
      <c r="O41"/>
      <c r="P41"/>
      <c r="Q41"/>
      <c r="R41"/>
      <c r="S41"/>
      <c r="T41"/>
      <c r="U41"/>
      <c r="V41"/>
      <c r="W41"/>
    </row>
    <row r="42" spans="2:23" ht="15" customHeight="1" x14ac:dyDescent="0.25">
      <c r="B42" s="149"/>
      <c r="C42" s="102"/>
      <c r="D42" s="102"/>
      <c r="E42" s="102"/>
      <c r="F42" s="102"/>
      <c r="G42" s="102"/>
      <c r="H42" s="102"/>
      <c r="I42" s="321"/>
      <c r="J42" s="675"/>
      <c r="K42" s="675"/>
      <c r="L42" s="676"/>
      <c r="N42"/>
      <c r="O42"/>
      <c r="P42"/>
      <c r="Q42"/>
      <c r="R42"/>
      <c r="S42"/>
      <c r="T42"/>
      <c r="U42"/>
      <c r="V42"/>
      <c r="W42"/>
    </row>
    <row r="43" spans="2:23" ht="15" customHeight="1" x14ac:dyDescent="0.25">
      <c r="B43" s="167" t="s">
        <v>49</v>
      </c>
      <c r="C43" s="323" t="s">
        <v>2</v>
      </c>
      <c r="D43" s="128"/>
      <c r="L43" s="2"/>
      <c r="N43"/>
      <c r="O43"/>
      <c r="P43"/>
      <c r="Q43"/>
      <c r="R43"/>
      <c r="S43"/>
      <c r="T43"/>
      <c r="U43"/>
      <c r="V43"/>
      <c r="W43"/>
    </row>
    <row r="44" spans="2:23" ht="15" customHeight="1" x14ac:dyDescent="0.25">
      <c r="B44" s="159"/>
      <c r="C44" s="38"/>
      <c r="D44" s="38"/>
      <c r="F44" s="252"/>
      <c r="G44" s="252"/>
      <c r="H44" s="38"/>
      <c r="I44" s="38"/>
      <c r="J44" s="1" t="s">
        <v>2</v>
      </c>
      <c r="L44" s="2"/>
      <c r="N44"/>
      <c r="O44"/>
      <c r="P44"/>
      <c r="Q44"/>
      <c r="R44"/>
      <c r="S44"/>
      <c r="T44"/>
      <c r="U44"/>
      <c r="V44"/>
      <c r="W44"/>
    </row>
    <row r="45" spans="2:23" ht="15" customHeight="1" x14ac:dyDescent="0.25">
      <c r="B45" s="689" t="s">
        <v>65</v>
      </c>
      <c r="C45" s="690"/>
      <c r="D45" s="343"/>
      <c r="E45" s="343"/>
      <c r="F45" s="343"/>
      <c r="G45" s="343"/>
      <c r="H45" s="38"/>
      <c r="I45" s="38"/>
      <c r="L45" s="2"/>
      <c r="N45"/>
      <c r="O45"/>
      <c r="P45"/>
      <c r="Q45"/>
      <c r="R45"/>
      <c r="S45"/>
      <c r="T45"/>
      <c r="U45"/>
      <c r="V45"/>
      <c r="W45"/>
    </row>
    <row r="46" spans="2:23" ht="15" customHeight="1" x14ac:dyDescent="0.25">
      <c r="B46" s="689"/>
      <c r="C46" s="690"/>
      <c r="D46" s="343"/>
      <c r="E46" s="109"/>
      <c r="F46" s="109"/>
      <c r="G46" s="109"/>
      <c r="H46" s="38"/>
      <c r="I46" s="38"/>
      <c r="L46" s="2"/>
      <c r="N46"/>
      <c r="O46"/>
      <c r="P46"/>
      <c r="Q46"/>
      <c r="R46"/>
      <c r="S46"/>
      <c r="T46"/>
      <c r="U46"/>
      <c r="V46"/>
      <c r="W46"/>
    </row>
    <row r="47" spans="2:23" ht="15" customHeight="1" thickBot="1" x14ac:dyDescent="0.3">
      <c r="B47" s="689"/>
      <c r="C47" s="690"/>
      <c r="D47" s="343"/>
      <c r="E47" s="109"/>
      <c r="F47" s="109"/>
      <c r="G47" s="109"/>
      <c r="H47" s="38"/>
      <c r="I47" s="38"/>
      <c r="L47" s="2"/>
      <c r="N47"/>
      <c r="O47"/>
      <c r="P47"/>
      <c r="Q47"/>
      <c r="R47"/>
      <c r="S47"/>
      <c r="T47"/>
      <c r="U47"/>
      <c r="V47"/>
      <c r="W47"/>
    </row>
    <row r="48" spans="2:23" ht="15" customHeight="1" thickBot="1" x14ac:dyDescent="0.3">
      <c r="B48" s="342" t="s">
        <v>66</v>
      </c>
      <c r="C48" s="47">
        <v>0</v>
      </c>
      <c r="D48" s="329" t="s">
        <v>5</v>
      </c>
      <c r="E48" s="330">
        <v>0</v>
      </c>
      <c r="F48" s="334" t="s">
        <v>67</v>
      </c>
      <c r="G48" s="241">
        <f>C48*E48</f>
        <v>0</v>
      </c>
      <c r="H48" s="128"/>
      <c r="I48" s="331">
        <f>(C48-G48)</f>
        <v>0</v>
      </c>
      <c r="J48" s="678" t="s">
        <v>68</v>
      </c>
      <c r="K48" s="660"/>
      <c r="L48" s="679"/>
      <c r="N48"/>
      <c r="O48"/>
      <c r="P48"/>
      <c r="Q48"/>
      <c r="R48"/>
      <c r="S48"/>
      <c r="T48"/>
      <c r="U48"/>
      <c r="V48"/>
      <c r="W48"/>
    </row>
    <row r="49" spans="2:23" ht="15" customHeight="1" thickBot="1" x14ac:dyDescent="0.3">
      <c r="B49" s="149"/>
      <c r="C49" s="102"/>
      <c r="D49" s="102"/>
      <c r="E49" s="102"/>
      <c r="F49" s="102"/>
      <c r="G49" s="102"/>
      <c r="H49" s="102"/>
      <c r="I49" s="321"/>
      <c r="J49"/>
      <c r="K49"/>
      <c r="L49" s="2"/>
      <c r="N49"/>
      <c r="O49"/>
      <c r="P49"/>
      <c r="Q49"/>
      <c r="R49"/>
      <c r="S49"/>
      <c r="T49"/>
      <c r="U49"/>
      <c r="V49"/>
      <c r="W49"/>
    </row>
    <row r="50" spans="2:23" ht="15" customHeight="1" thickBot="1" x14ac:dyDescent="0.3">
      <c r="B50" s="602" t="s">
        <v>25</v>
      </c>
      <c r="C50" s="603"/>
      <c r="D50" s="603"/>
      <c r="E50" s="603"/>
      <c r="F50" s="603"/>
      <c r="G50" s="603"/>
      <c r="H50" s="603"/>
      <c r="I50" s="603"/>
      <c r="J50" s="603"/>
      <c r="K50" s="603"/>
      <c r="L50" s="604"/>
      <c r="N50"/>
      <c r="O50"/>
      <c r="P50"/>
      <c r="Q50"/>
      <c r="R50"/>
      <c r="S50"/>
      <c r="T50"/>
      <c r="U50"/>
      <c r="V50"/>
      <c r="W50"/>
    </row>
    <row r="51" spans="2:23" ht="15" customHeight="1" x14ac:dyDescent="0.25">
      <c r="B51" s="680" t="s">
        <v>2</v>
      </c>
      <c r="C51" s="681"/>
      <c r="D51" s="681"/>
      <c r="E51" s="681"/>
      <c r="F51" s="681"/>
      <c r="G51" s="681"/>
      <c r="H51" s="681"/>
      <c r="I51" s="681"/>
      <c r="J51" s="681"/>
      <c r="K51" s="681"/>
      <c r="L51" s="682"/>
      <c r="M51"/>
      <c r="N51"/>
      <c r="O51"/>
      <c r="P51"/>
      <c r="Q51"/>
      <c r="R51"/>
      <c r="S51"/>
      <c r="T51"/>
      <c r="U51"/>
      <c r="V51"/>
      <c r="W51"/>
    </row>
    <row r="52" spans="2:23" ht="15" customHeight="1" x14ac:dyDescent="0.25">
      <c r="B52" s="683"/>
      <c r="C52" s="684"/>
      <c r="D52" s="684"/>
      <c r="E52" s="684"/>
      <c r="F52" s="684"/>
      <c r="G52" s="684"/>
      <c r="H52" s="684"/>
      <c r="I52" s="684"/>
      <c r="J52" s="684"/>
      <c r="K52" s="684"/>
      <c r="L52" s="685"/>
      <c r="M52"/>
      <c r="N52"/>
      <c r="O52"/>
      <c r="P52"/>
      <c r="Q52"/>
      <c r="R52"/>
      <c r="S52"/>
      <c r="T52"/>
      <c r="U52"/>
      <c r="V52"/>
      <c r="W52"/>
    </row>
    <row r="53" spans="2:23" ht="15" customHeight="1" x14ac:dyDescent="0.25">
      <c r="B53" s="683"/>
      <c r="C53" s="684"/>
      <c r="D53" s="684"/>
      <c r="E53" s="684"/>
      <c r="F53" s="684"/>
      <c r="G53" s="684"/>
      <c r="H53" s="684"/>
      <c r="I53" s="684"/>
      <c r="J53" s="684"/>
      <c r="K53" s="684"/>
      <c r="L53" s="685"/>
      <c r="M53"/>
      <c r="N53"/>
      <c r="O53"/>
      <c r="P53"/>
      <c r="Q53"/>
      <c r="R53"/>
      <c r="S53"/>
      <c r="T53"/>
      <c r="U53"/>
      <c r="V53"/>
      <c r="W53"/>
    </row>
    <row r="54" spans="2:23" ht="15" customHeight="1" x14ac:dyDescent="0.25">
      <c r="B54" s="683"/>
      <c r="C54" s="684"/>
      <c r="D54" s="684"/>
      <c r="E54" s="684"/>
      <c r="F54" s="684"/>
      <c r="G54" s="684"/>
      <c r="H54" s="684"/>
      <c r="I54" s="684"/>
      <c r="J54" s="684"/>
      <c r="K54" s="684"/>
      <c r="L54" s="685"/>
      <c r="M54"/>
      <c r="N54"/>
      <c r="O54"/>
      <c r="P54"/>
      <c r="Q54"/>
      <c r="R54"/>
      <c r="S54"/>
      <c r="T54"/>
      <c r="U54"/>
      <c r="V54"/>
      <c r="W54"/>
    </row>
    <row r="55" spans="2:23" ht="15" customHeight="1" x14ac:dyDescent="0.25">
      <c r="B55" s="683"/>
      <c r="C55" s="684"/>
      <c r="D55" s="684"/>
      <c r="E55" s="684"/>
      <c r="F55" s="684"/>
      <c r="G55" s="684"/>
      <c r="H55" s="684"/>
      <c r="I55" s="684"/>
      <c r="J55" s="684"/>
      <c r="K55" s="684"/>
      <c r="L55" s="685"/>
      <c r="M55"/>
      <c r="N55"/>
      <c r="O55"/>
      <c r="P55"/>
      <c r="Q55"/>
      <c r="R55"/>
      <c r="S55"/>
      <c r="T55"/>
      <c r="U55"/>
      <c r="V55"/>
      <c r="W55"/>
    </row>
    <row r="56" spans="2:23" ht="15" customHeight="1" x14ac:dyDescent="0.25">
      <c r="B56" s="683"/>
      <c r="C56" s="684"/>
      <c r="D56" s="684"/>
      <c r="E56" s="684"/>
      <c r="F56" s="684"/>
      <c r="G56" s="684"/>
      <c r="H56" s="684"/>
      <c r="I56" s="684"/>
      <c r="J56" s="684"/>
      <c r="K56" s="684"/>
      <c r="L56" s="685"/>
      <c r="M56"/>
      <c r="N56"/>
      <c r="O56"/>
      <c r="P56"/>
      <c r="Q56"/>
      <c r="R56"/>
      <c r="S56"/>
      <c r="T56"/>
      <c r="U56"/>
      <c r="V56"/>
      <c r="W56"/>
    </row>
    <row r="57" spans="2:23" ht="15" customHeight="1" x14ac:dyDescent="0.25">
      <c r="B57" s="683"/>
      <c r="C57" s="684"/>
      <c r="D57" s="684"/>
      <c r="E57" s="684"/>
      <c r="F57" s="684"/>
      <c r="G57" s="684"/>
      <c r="H57" s="684"/>
      <c r="I57" s="684"/>
      <c r="J57" s="684"/>
      <c r="K57" s="684"/>
      <c r="L57" s="685"/>
      <c r="M57"/>
      <c r="N57"/>
      <c r="O57"/>
      <c r="P57"/>
      <c r="Q57"/>
      <c r="R57"/>
      <c r="S57"/>
      <c r="T57"/>
      <c r="U57"/>
      <c r="V57"/>
      <c r="W57"/>
    </row>
    <row r="58" spans="2:23" ht="15" customHeight="1" x14ac:dyDescent="0.25">
      <c r="B58" s="683"/>
      <c r="C58" s="684"/>
      <c r="D58" s="684"/>
      <c r="E58" s="684"/>
      <c r="F58" s="684"/>
      <c r="G58" s="684"/>
      <c r="H58" s="684"/>
      <c r="I58" s="684"/>
      <c r="J58" s="684"/>
      <c r="K58" s="684"/>
      <c r="L58" s="685"/>
      <c r="M58"/>
      <c r="N58"/>
      <c r="O58"/>
      <c r="P58"/>
      <c r="Q58"/>
      <c r="R58"/>
      <c r="S58"/>
      <c r="T58"/>
      <c r="U58"/>
      <c r="V58"/>
      <c r="W58"/>
    </row>
    <row r="59" spans="2:23" ht="15" customHeight="1" x14ac:dyDescent="0.25">
      <c r="B59" s="683"/>
      <c r="C59" s="684"/>
      <c r="D59" s="684"/>
      <c r="E59" s="684"/>
      <c r="F59" s="684"/>
      <c r="G59" s="684"/>
      <c r="H59" s="684"/>
      <c r="I59" s="684"/>
      <c r="J59" s="684"/>
      <c r="K59" s="684"/>
      <c r="L59" s="685"/>
      <c r="M59"/>
      <c r="N59"/>
      <c r="O59"/>
      <c r="P59"/>
      <c r="Q59"/>
      <c r="R59"/>
      <c r="S59"/>
      <c r="T59"/>
      <c r="U59"/>
      <c r="V59"/>
      <c r="W59"/>
    </row>
    <row r="60" spans="2:23" ht="15" customHeight="1" x14ac:dyDescent="0.25">
      <c r="B60" s="683"/>
      <c r="C60" s="684"/>
      <c r="D60" s="684"/>
      <c r="E60" s="684"/>
      <c r="F60" s="684"/>
      <c r="G60" s="684"/>
      <c r="H60" s="684"/>
      <c r="I60" s="684"/>
      <c r="J60" s="684"/>
      <c r="K60" s="684"/>
      <c r="L60" s="685"/>
      <c r="M60"/>
      <c r="N60"/>
      <c r="O60"/>
      <c r="P60"/>
      <c r="Q60"/>
      <c r="R60"/>
      <c r="S60"/>
      <c r="T60"/>
      <c r="U60"/>
      <c r="V60"/>
      <c r="W60"/>
    </row>
    <row r="61" spans="2:23" ht="15" customHeight="1" thickBot="1" x14ac:dyDescent="0.3">
      <c r="B61" s="686"/>
      <c r="C61" s="687"/>
      <c r="D61" s="687"/>
      <c r="E61" s="687"/>
      <c r="F61" s="687"/>
      <c r="G61" s="687"/>
      <c r="H61" s="687"/>
      <c r="I61" s="687"/>
      <c r="J61" s="687"/>
      <c r="K61" s="687"/>
      <c r="L61" s="688"/>
      <c r="M61"/>
      <c r="N61"/>
      <c r="O61"/>
      <c r="P61"/>
      <c r="Q61"/>
      <c r="R61"/>
      <c r="S61"/>
      <c r="T61"/>
      <c r="U61"/>
      <c r="V61"/>
      <c r="W61"/>
    </row>
    <row r="62" spans="2:23" ht="15" customHeight="1" x14ac:dyDescent="0.25">
      <c r="L62"/>
      <c r="M62"/>
      <c r="N62"/>
      <c r="O62"/>
      <c r="P62"/>
      <c r="Q62"/>
      <c r="R62"/>
      <c r="S62"/>
      <c r="T62"/>
      <c r="U62"/>
      <c r="V62"/>
      <c r="W62"/>
    </row>
    <row r="63" spans="2:23" ht="15" customHeight="1" x14ac:dyDescent="0.25">
      <c r="N63"/>
      <c r="O63"/>
      <c r="P63"/>
      <c r="Q63"/>
      <c r="R63"/>
      <c r="S63"/>
      <c r="T63"/>
      <c r="U63"/>
      <c r="V63"/>
      <c r="W63"/>
    </row>
    <row r="64" spans="2:23" ht="15" customHeight="1" x14ac:dyDescent="0.25">
      <c r="N64"/>
      <c r="O64"/>
      <c r="P64"/>
      <c r="Q64"/>
      <c r="R64"/>
      <c r="S64"/>
      <c r="T64"/>
      <c r="U64"/>
      <c r="V64"/>
      <c r="W64"/>
    </row>
    <row r="65" spans="2:23" ht="15" customHeight="1" x14ac:dyDescent="0.25">
      <c r="N65"/>
      <c r="O65"/>
      <c r="P65"/>
      <c r="Q65"/>
      <c r="R65"/>
      <c r="S65"/>
      <c r="T65"/>
      <c r="U65"/>
      <c r="V65"/>
      <c r="W65"/>
    </row>
    <row r="66" spans="2:23" ht="15" customHeight="1" x14ac:dyDescent="0.25">
      <c r="N66"/>
      <c r="O66"/>
      <c r="P66"/>
      <c r="Q66"/>
      <c r="R66"/>
      <c r="S66"/>
      <c r="T66"/>
      <c r="U66"/>
      <c r="V66"/>
      <c r="W66"/>
    </row>
    <row r="67" spans="2:23" ht="15" customHeight="1" x14ac:dyDescent="0.25">
      <c r="N67"/>
      <c r="O67"/>
      <c r="P67"/>
      <c r="Q67"/>
      <c r="R67"/>
      <c r="S67"/>
      <c r="T67"/>
      <c r="U67"/>
      <c r="V67"/>
      <c r="W67"/>
    </row>
    <row r="68" spans="2:23" ht="15" customHeight="1" x14ac:dyDescent="0.25">
      <c r="N68"/>
      <c r="O68"/>
      <c r="P68"/>
      <c r="Q68"/>
      <c r="R68"/>
      <c r="S68"/>
      <c r="T68"/>
      <c r="U68"/>
      <c r="V68"/>
      <c r="W68"/>
    </row>
    <row r="69" spans="2:23" ht="15" customHeight="1" x14ac:dyDescent="0.25">
      <c r="N69"/>
      <c r="O69"/>
      <c r="P69"/>
      <c r="Q69"/>
      <c r="R69"/>
      <c r="S69"/>
      <c r="T69"/>
      <c r="U69"/>
      <c r="V69"/>
      <c r="W69"/>
    </row>
    <row r="70" spans="2:23" ht="15" customHeight="1" x14ac:dyDescent="0.25">
      <c r="N70"/>
      <c r="O70"/>
      <c r="P70"/>
      <c r="Q70"/>
      <c r="R70"/>
      <c r="S70"/>
      <c r="T70"/>
      <c r="U70"/>
      <c r="V70"/>
      <c r="W70"/>
    </row>
    <row r="71" spans="2:23" ht="15" customHeight="1" x14ac:dyDescent="0.25">
      <c r="N71"/>
      <c r="O71"/>
      <c r="P71"/>
      <c r="Q71"/>
      <c r="R71"/>
      <c r="S71"/>
      <c r="T71"/>
      <c r="U71"/>
      <c r="V71"/>
      <c r="W71"/>
    </row>
    <row r="72" spans="2:23" ht="15" customHeight="1" x14ac:dyDescent="0.25">
      <c r="N72"/>
      <c r="O72"/>
      <c r="P72"/>
      <c r="Q72"/>
      <c r="R72"/>
      <c r="S72"/>
      <c r="T72"/>
      <c r="U72"/>
      <c r="V72"/>
      <c r="W72"/>
    </row>
    <row r="73" spans="2:23" customFormat="1" ht="15" customHeight="1" x14ac:dyDescent="0.25">
      <c r="B73" s="1"/>
      <c r="C73" s="1"/>
      <c r="D73" s="1"/>
      <c r="E73" s="1"/>
      <c r="F73" s="1"/>
      <c r="G73" s="1"/>
      <c r="H73" s="1"/>
      <c r="I73" s="1"/>
      <c r="J73" s="1"/>
      <c r="K73" s="1"/>
    </row>
    <row r="74" spans="2:23" customFormat="1" ht="15" customHeight="1" x14ac:dyDescent="0.25">
      <c r="B74" s="1"/>
      <c r="C74" s="1"/>
      <c r="D74" s="1"/>
      <c r="E74" s="1"/>
      <c r="F74" s="1"/>
      <c r="G74" s="1"/>
      <c r="H74" s="1"/>
      <c r="I74" s="1"/>
      <c r="J74" s="1"/>
      <c r="K74" s="1"/>
    </row>
    <row r="75" spans="2:23" customFormat="1" ht="15" customHeight="1" x14ac:dyDescent="0.25">
      <c r="B75" s="1"/>
      <c r="C75" s="1"/>
      <c r="D75" s="1"/>
      <c r="E75" s="1"/>
      <c r="F75" s="1"/>
      <c r="G75" s="1"/>
      <c r="H75" s="1"/>
      <c r="I75" s="1"/>
      <c r="J75" s="1"/>
      <c r="K75" s="1"/>
    </row>
    <row r="76" spans="2:23" ht="15" customHeight="1" x14ac:dyDescent="0.25">
      <c r="N76"/>
      <c r="O76"/>
      <c r="P76"/>
      <c r="Q76"/>
      <c r="R76"/>
      <c r="S76"/>
      <c r="T76"/>
      <c r="U76"/>
      <c r="V76"/>
      <c r="W76"/>
    </row>
    <row r="77" spans="2:23" ht="15" customHeight="1" x14ac:dyDescent="0.25">
      <c r="N77"/>
      <c r="O77"/>
      <c r="P77"/>
      <c r="Q77"/>
      <c r="R77"/>
      <c r="S77"/>
      <c r="T77"/>
      <c r="U77"/>
      <c r="V77"/>
      <c r="W77"/>
    </row>
    <row r="78" spans="2:23" ht="15" customHeight="1" x14ac:dyDescent="0.25">
      <c r="N78"/>
      <c r="O78"/>
      <c r="P78"/>
      <c r="Q78"/>
      <c r="R78"/>
      <c r="S78"/>
      <c r="T78"/>
      <c r="U78"/>
      <c r="V78"/>
      <c r="W78"/>
    </row>
    <row r="79" spans="2:23" ht="15" customHeight="1" x14ac:dyDescent="0.25">
      <c r="N79"/>
      <c r="O79"/>
      <c r="P79"/>
      <c r="Q79"/>
      <c r="R79"/>
      <c r="S79"/>
      <c r="T79"/>
      <c r="U79"/>
      <c r="V79"/>
      <c r="W79"/>
    </row>
    <row r="80" spans="2:23" ht="15" customHeight="1" x14ac:dyDescent="0.25">
      <c r="N80"/>
      <c r="O80"/>
      <c r="P80"/>
      <c r="Q80"/>
      <c r="R80"/>
      <c r="S80"/>
      <c r="T80"/>
      <c r="U80"/>
      <c r="V80"/>
      <c r="W80"/>
    </row>
    <row r="81" spans="14:23" ht="15" customHeight="1" x14ac:dyDescent="0.25">
      <c r="N81"/>
      <c r="O81"/>
      <c r="P81"/>
      <c r="Q81"/>
      <c r="R81"/>
      <c r="S81"/>
      <c r="T81"/>
      <c r="U81"/>
      <c r="V81"/>
      <c r="W81"/>
    </row>
    <row r="82" spans="14:23" ht="15" customHeight="1" x14ac:dyDescent="0.25">
      <c r="N82"/>
      <c r="O82"/>
      <c r="P82"/>
      <c r="Q82"/>
      <c r="R82"/>
      <c r="S82"/>
      <c r="T82"/>
      <c r="U82"/>
      <c r="V82"/>
      <c r="W82"/>
    </row>
    <row r="83" spans="14:23" ht="15" customHeight="1" x14ac:dyDescent="0.25">
      <c r="N83"/>
      <c r="O83"/>
      <c r="P83"/>
      <c r="Q83"/>
      <c r="R83"/>
      <c r="S83"/>
      <c r="T83"/>
      <c r="U83"/>
      <c r="V83"/>
      <c r="W83"/>
    </row>
    <row r="84" spans="14:23" ht="15" customHeight="1" x14ac:dyDescent="0.25">
      <c r="N84"/>
      <c r="O84"/>
      <c r="P84"/>
      <c r="Q84"/>
      <c r="R84"/>
      <c r="S84"/>
      <c r="T84"/>
      <c r="U84"/>
      <c r="V84"/>
      <c r="W84"/>
    </row>
  </sheetData>
  <sheetProtection algorithmName="SHA-512" hashValue="KNDpNm8b3zMs9lLXBaafopNTiPiBafQ2WyrlOeg1XnDR6qxkc4fzuNDCJy/pt413YoaiFB0X5cukJPEGPch0Jg==" saltValue="LJR25lZP8HFgHutr8Up7WQ==" spinCount="100000" sheet="1" objects="1" scenarios="1" selectLockedCells="1"/>
  <mergeCells count="42">
    <mergeCell ref="K1:L1"/>
    <mergeCell ref="J48:L48"/>
    <mergeCell ref="B50:L50"/>
    <mergeCell ref="B51:L61"/>
    <mergeCell ref="J36:L37"/>
    <mergeCell ref="B45:C47"/>
    <mergeCell ref="B39:F39"/>
    <mergeCell ref="B40:F40"/>
    <mergeCell ref="J40:L42"/>
    <mergeCell ref="B34:F34"/>
    <mergeCell ref="B35:F35"/>
    <mergeCell ref="I35:J35"/>
    <mergeCell ref="B36:F36"/>
    <mergeCell ref="B37:F37"/>
    <mergeCell ref="B31:F31"/>
    <mergeCell ref="H31:I31"/>
    <mergeCell ref="B32:F32"/>
    <mergeCell ref="H32:I32"/>
    <mergeCell ref="B33:F33"/>
    <mergeCell ref="B2:L4"/>
    <mergeCell ref="B10:L10"/>
    <mergeCell ref="B17:F17"/>
    <mergeCell ref="H17:I17"/>
    <mergeCell ref="B11:K11"/>
    <mergeCell ref="B12:K12"/>
    <mergeCell ref="B16:F16"/>
    <mergeCell ref="H16:I16"/>
    <mergeCell ref="J25:L27"/>
    <mergeCell ref="J21:L22"/>
    <mergeCell ref="C6:D6"/>
    <mergeCell ref="E6:G6"/>
    <mergeCell ref="J6:K6"/>
    <mergeCell ref="B21:F21"/>
    <mergeCell ref="B22:F22"/>
    <mergeCell ref="B24:F24"/>
    <mergeCell ref="B25:F25"/>
    <mergeCell ref="C8:D8"/>
    <mergeCell ref="E8:J8"/>
    <mergeCell ref="B18:F18"/>
    <mergeCell ref="B19:F19"/>
    <mergeCell ref="B20:F20"/>
    <mergeCell ref="I20:J20"/>
  </mergeCells>
  <pageMargins left="0.75" right="0.5" top="1" bottom="0.75" header="0.3" footer="0.3"/>
  <pageSetup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pageSetUpPr fitToPage="1"/>
  </sheetPr>
  <dimension ref="B1:AB59"/>
  <sheetViews>
    <sheetView showGridLines="0" showRowColHeaders="0" zoomScaleNormal="100" workbookViewId="0">
      <selection activeCell="E47" sqref="E47:G47"/>
    </sheetView>
  </sheetViews>
  <sheetFormatPr defaultRowHeight="15" x14ac:dyDescent="0.25"/>
  <cols>
    <col min="1" max="1" width="2.42578125" style="128" customWidth="1"/>
    <col min="2" max="9" width="20.7109375" style="128" customWidth="1"/>
    <col min="10" max="10" width="38.28515625" style="128" customWidth="1"/>
    <col min="11" max="11" width="13.42578125" style="128" hidden="1" customWidth="1"/>
    <col min="12" max="13" width="9.140625" style="128" hidden="1" customWidth="1"/>
    <col min="14" max="23" width="9.140625" style="128"/>
    <col min="24" max="26" width="0" style="128" hidden="1" customWidth="1"/>
    <col min="27" max="27" width="25" style="128" hidden="1" customWidth="1"/>
    <col min="28" max="28" width="139.5703125" style="128" hidden="1" customWidth="1"/>
    <col min="29" max="16384" width="9.140625" style="128"/>
  </cols>
  <sheetData>
    <row r="1" spans="2:28" ht="15.75" thickBot="1" x14ac:dyDescent="0.3">
      <c r="I1" s="142" t="s">
        <v>609</v>
      </c>
    </row>
    <row r="2" spans="2:28" x14ac:dyDescent="0.25">
      <c r="B2" s="691" t="s">
        <v>69</v>
      </c>
      <c r="C2" s="692"/>
      <c r="D2" s="692"/>
      <c r="E2" s="692"/>
      <c r="F2" s="692"/>
      <c r="G2" s="692"/>
      <c r="H2" s="692"/>
      <c r="I2" s="693"/>
    </row>
    <row r="3" spans="2:28" x14ac:dyDescent="0.25">
      <c r="B3" s="694"/>
      <c r="C3" s="695"/>
      <c r="D3" s="695"/>
      <c r="E3" s="695"/>
      <c r="F3" s="695"/>
      <c r="G3" s="695"/>
      <c r="H3" s="695"/>
      <c r="I3" s="696"/>
    </row>
    <row r="4" spans="2:28" ht="15.75" thickBot="1" x14ac:dyDescent="0.3">
      <c r="B4" s="697"/>
      <c r="C4" s="698"/>
      <c r="D4" s="698"/>
      <c r="E4" s="698"/>
      <c r="F4" s="698"/>
      <c r="G4" s="698"/>
      <c r="H4" s="698"/>
      <c r="I4" s="699"/>
    </row>
    <row r="5" spans="2:28" ht="15.75" customHeight="1" thickBot="1" x14ac:dyDescent="0.3">
      <c r="B5" s="269"/>
      <c r="C5" s="270"/>
      <c r="D5" s="270"/>
      <c r="E5" s="270"/>
      <c r="F5" s="270"/>
      <c r="G5" s="270"/>
      <c r="H5" s="270"/>
      <c r="I5" s="271"/>
      <c r="J5" s="272"/>
      <c r="K5" s="272"/>
      <c r="L5" s="272"/>
      <c r="M5" s="272"/>
      <c r="N5" s="272"/>
      <c r="O5" s="272"/>
      <c r="P5" s="272"/>
      <c r="Q5" s="272"/>
      <c r="R5" s="272"/>
      <c r="S5" s="272"/>
      <c r="T5" s="272"/>
      <c r="U5" s="272"/>
      <c r="V5" s="272"/>
      <c r="W5" s="272"/>
      <c r="X5" s="272"/>
      <c r="Z5" s="272"/>
    </row>
    <row r="6" spans="2:28" ht="15.75" customHeight="1" thickBot="1" x14ac:dyDescent="0.3">
      <c r="B6" s="700" t="s">
        <v>70</v>
      </c>
      <c r="C6" s="701"/>
      <c r="D6" s="757" t="s">
        <v>2</v>
      </c>
      <c r="E6" s="758"/>
      <c r="F6" s="273" t="s">
        <v>71</v>
      </c>
      <c r="G6" s="753" t="s">
        <v>2</v>
      </c>
      <c r="H6" s="754"/>
      <c r="I6" s="463"/>
      <c r="J6" s="272"/>
      <c r="K6" s="272"/>
      <c r="L6" s="272"/>
      <c r="M6" s="272"/>
      <c r="N6" s="272"/>
      <c r="O6" s="272"/>
      <c r="P6" s="272"/>
      <c r="Q6" s="272"/>
      <c r="R6" s="272"/>
      <c r="S6" s="272"/>
      <c r="T6" s="272"/>
      <c r="U6" s="272"/>
      <c r="V6" s="272"/>
      <c r="W6" s="272"/>
      <c r="X6" s="272"/>
      <c r="Y6" s="272" t="s">
        <v>72</v>
      </c>
      <c r="Z6" s="272"/>
      <c r="AA6" s="128" t="s">
        <v>21</v>
      </c>
      <c r="AB6" s="274" t="s">
        <v>73</v>
      </c>
    </row>
    <row r="7" spans="2:28" ht="15.75" customHeight="1" thickBot="1" x14ac:dyDescent="0.3">
      <c r="B7" s="275"/>
      <c r="C7" s="276"/>
      <c r="D7" s="276"/>
      <c r="E7" s="276"/>
      <c r="F7" s="276"/>
      <c r="G7" s="276"/>
      <c r="H7" s="276"/>
      <c r="I7" s="277"/>
      <c r="J7" s="272"/>
      <c r="K7" s="272"/>
      <c r="L7" s="272"/>
      <c r="M7" s="272"/>
      <c r="N7" s="272"/>
      <c r="O7" s="272"/>
      <c r="P7" s="272"/>
      <c r="Q7" s="272"/>
      <c r="R7" s="272"/>
      <c r="S7" s="272"/>
      <c r="T7" s="272"/>
      <c r="U7" s="272"/>
      <c r="V7" s="272"/>
      <c r="W7" s="272"/>
      <c r="X7" s="272"/>
      <c r="Y7" s="272" t="s">
        <v>74</v>
      </c>
      <c r="Z7" s="272"/>
      <c r="AA7" s="128" t="s">
        <v>75</v>
      </c>
      <c r="AB7" s="274" t="s">
        <v>76</v>
      </c>
    </row>
    <row r="8" spans="2:28" ht="15.75" customHeight="1" thickBot="1" x14ac:dyDescent="0.3">
      <c r="B8" s="714" t="s">
        <v>77</v>
      </c>
      <c r="C8" s="720"/>
      <c r="D8" s="278" t="s">
        <v>78</v>
      </c>
      <c r="E8" s="723" t="s">
        <v>79</v>
      </c>
      <c r="F8" s="723"/>
      <c r="G8" s="724"/>
      <c r="H8" s="723" t="s">
        <v>80</v>
      </c>
      <c r="I8" s="727"/>
      <c r="J8" s="272"/>
      <c r="K8" s="272"/>
      <c r="L8" s="272"/>
      <c r="M8" s="272"/>
      <c r="N8" s="272"/>
      <c r="O8" s="272"/>
      <c r="P8" s="272"/>
      <c r="Q8" s="272"/>
      <c r="R8" s="272"/>
      <c r="S8" s="272"/>
      <c r="T8" s="272"/>
      <c r="U8" s="272"/>
      <c r="V8" s="272"/>
      <c r="W8" s="272"/>
      <c r="X8" s="272"/>
      <c r="Y8" s="272" t="s">
        <v>81</v>
      </c>
      <c r="Z8" s="272"/>
      <c r="AA8" s="128" t="s">
        <v>82</v>
      </c>
      <c r="AB8" s="274" t="s">
        <v>83</v>
      </c>
    </row>
    <row r="9" spans="2:28" ht="15.75" customHeight="1" thickBot="1" x14ac:dyDescent="0.3">
      <c r="B9" s="716"/>
      <c r="C9" s="721"/>
      <c r="D9" s="279">
        <v>0</v>
      </c>
      <c r="E9" s="759" t="str">
        <f>IF(E10="hourly",TEXT(D9,"$##,#")&amp;"  x  "&amp;TEXT(F11,0)&amp;" x  52  /  12",IF(E10="weekly",TEXT(D9,"$##,#")&amp;"  x  52  /  12",IF(E10="every two weeks",TEXT(D9,"$##,#")&amp;"    x   26  /  12",IF(E10="twice a month",TEXT(D9,"$##,#")&amp;"*24 / 12",IF(E10="monthly",TEXT(D9,"$##,#"),IF(E10="annually",TEXT(D9,"$##,#")&amp;"  / 12",""))))))</f>
        <v>$  / 12</v>
      </c>
      <c r="F9" s="760"/>
      <c r="G9" s="761"/>
      <c r="H9" s="728">
        <f>IF(E10="hourly",D9*F11*52/12,IF(E10="every two weeks",D9*26/12,IF(E10="weekly", D9*52/12,IF(E10="twice a month",D9*24/12,IF(E10="monthly",D9,IF(E10="annually",D9/12,""))))))</f>
        <v>0</v>
      </c>
      <c r="I9" s="729"/>
      <c r="J9" s="272"/>
      <c r="K9" s="272"/>
      <c r="L9" s="272"/>
      <c r="M9" s="272"/>
      <c r="N9" s="272"/>
      <c r="O9" s="272"/>
      <c r="P9" s="272"/>
      <c r="Q9" s="272"/>
      <c r="R9" s="272"/>
      <c r="S9" s="272"/>
      <c r="T9" s="272"/>
      <c r="U9" s="272"/>
      <c r="V9" s="272"/>
      <c r="W9" s="272"/>
      <c r="X9" s="272"/>
      <c r="Y9" s="272" t="s">
        <v>84</v>
      </c>
      <c r="Z9" s="272"/>
      <c r="AA9" s="128" t="s">
        <v>85</v>
      </c>
      <c r="AB9" s="274" t="s">
        <v>86</v>
      </c>
    </row>
    <row r="10" spans="2:28" ht="59.25" customHeight="1" thickBot="1" x14ac:dyDescent="0.3">
      <c r="B10" s="716"/>
      <c r="C10" s="721"/>
      <c r="D10" s="280" t="s">
        <v>87</v>
      </c>
      <c r="E10" s="281" t="s">
        <v>91</v>
      </c>
      <c r="F10" s="272"/>
      <c r="G10" s="732" t="s">
        <v>88</v>
      </c>
      <c r="H10" s="282"/>
      <c r="I10" s="283" t="s">
        <v>89</v>
      </c>
      <c r="J10" s="284"/>
      <c r="K10" s="272"/>
      <c r="L10" s="272"/>
      <c r="M10" s="272"/>
      <c r="N10" s="272"/>
      <c r="O10" s="272"/>
      <c r="P10" s="272"/>
      <c r="Q10" s="272"/>
      <c r="R10" s="272"/>
      <c r="S10" s="272"/>
      <c r="T10" s="272"/>
      <c r="U10" s="272"/>
      <c r="V10" s="272"/>
      <c r="W10" s="272"/>
      <c r="X10" s="272"/>
      <c r="Y10" s="272" t="s">
        <v>21</v>
      </c>
      <c r="Z10" s="272"/>
    </row>
    <row r="11" spans="2:28" ht="45" customHeight="1" thickBot="1" x14ac:dyDescent="0.3">
      <c r="B11" s="718"/>
      <c r="C11" s="722"/>
      <c r="D11" s="749" t="str">
        <f>IF(E10="hourly","Enter the number of hours a week the borrower works in the pink box."," ")</f>
        <v xml:space="preserve"> </v>
      </c>
      <c r="E11" s="750"/>
      <c r="F11" s="285"/>
      <c r="G11" s="733"/>
      <c r="H11" s="286"/>
      <c r="I11" s="277" t="s">
        <v>90</v>
      </c>
      <c r="J11" s="272"/>
      <c r="K11" s="272"/>
      <c r="L11" s="272"/>
      <c r="M11" s="272"/>
      <c r="N11" s="272"/>
      <c r="O11" s="272"/>
      <c r="P11" s="272"/>
      <c r="Q11" s="272"/>
      <c r="R11" s="272"/>
      <c r="S11" s="272"/>
      <c r="T11" s="272"/>
      <c r="U11" s="272"/>
      <c r="V11" s="272"/>
      <c r="W11" s="272"/>
      <c r="X11" s="272"/>
      <c r="Y11" s="272" t="s">
        <v>91</v>
      </c>
      <c r="Z11" s="272"/>
    </row>
    <row r="12" spans="2:28" ht="15.75" customHeight="1" thickBot="1" x14ac:dyDescent="0.3">
      <c r="B12" s="287" t="s">
        <v>92</v>
      </c>
      <c r="C12" s="288"/>
      <c r="D12" s="289" t="s">
        <v>20</v>
      </c>
      <c r="E12" s="288"/>
      <c r="F12" s="290" t="s">
        <v>93</v>
      </c>
      <c r="G12" s="291" t="str">
        <f>IF(ISBLANK(C12)," ",
((DAY(DATE(YEAR(C12),MONTH(C12)+1,0)-(DAY(C12)-1))/DAY(DATE(YEAR(C12),MONTH(C12)+1,0))))+DAY(E12)/(DAY(DATE(YEAR(E12),MONTH(E12)+1,0)))
+K17)</f>
        <v xml:space="preserve"> </v>
      </c>
      <c r="H12" s="292"/>
      <c r="I12" s="293"/>
      <c r="J12" s="272"/>
      <c r="K12" s="294">
        <f>DAY(DATE(YEAR(C12),MONTH(C12)+1,0))-DAY(C12)+1</f>
        <v>32</v>
      </c>
      <c r="L12" s="295">
        <f>DAY(DATE(YEAR(C12),MONTH(C12)+1,0))</f>
        <v>31</v>
      </c>
      <c r="M12" s="128">
        <f>+K12/L12</f>
        <v>1.032258064516129</v>
      </c>
      <c r="N12" s="272"/>
      <c r="O12" s="272"/>
      <c r="P12" s="272"/>
      <c r="Q12" s="272"/>
      <c r="R12" s="272"/>
      <c r="S12" s="272"/>
      <c r="T12" s="272"/>
      <c r="U12" s="272"/>
      <c r="V12" s="272"/>
      <c r="W12" s="272"/>
      <c r="X12" s="272"/>
      <c r="Y12" s="272"/>
      <c r="Z12" s="272"/>
    </row>
    <row r="13" spans="2:28" ht="15.75" customHeight="1" x14ac:dyDescent="0.25">
      <c r="B13" s="716" t="s">
        <v>94</v>
      </c>
      <c r="C13" s="717"/>
      <c r="D13" s="296"/>
      <c r="E13" s="734" t="s">
        <v>66</v>
      </c>
      <c r="F13" s="735"/>
      <c r="G13" s="735"/>
      <c r="H13" s="297" t="s">
        <v>95</v>
      </c>
      <c r="I13" s="298" t="s">
        <v>80</v>
      </c>
      <c r="J13" s="272"/>
      <c r="K13" s="295">
        <f>DAY(E12)</f>
        <v>0</v>
      </c>
      <c r="L13" s="295">
        <f>DAY(DATE(YEAR(E12),MONTH(E12)+1,0))</f>
        <v>31</v>
      </c>
      <c r="M13" s="128">
        <f>+K13/L13</f>
        <v>0</v>
      </c>
      <c r="N13" s="272"/>
      <c r="O13" s="272"/>
      <c r="P13" s="272"/>
      <c r="Q13" s="272"/>
      <c r="R13" s="272"/>
      <c r="S13" s="272"/>
      <c r="T13" s="272"/>
      <c r="U13" s="272"/>
      <c r="V13" s="272"/>
      <c r="W13" s="272"/>
      <c r="X13" s="272"/>
      <c r="Y13" s="272"/>
      <c r="Z13" s="272"/>
    </row>
    <row r="14" spans="2:28" ht="15.75" customHeight="1" x14ac:dyDescent="0.25">
      <c r="B14" s="716"/>
      <c r="C14" s="717"/>
      <c r="D14" s="299" t="s">
        <v>625</v>
      </c>
      <c r="E14" s="736">
        <v>0</v>
      </c>
      <c r="F14" s="737"/>
      <c r="G14" s="737"/>
      <c r="H14" s="300">
        <v>0</v>
      </c>
      <c r="I14" s="301" t="e">
        <f>E14/H14</f>
        <v>#DIV/0!</v>
      </c>
      <c r="J14" s="561" t="str">
        <f>IFERROR(IF(I14&lt;I15, "YTD Declining Income Indicated", ""), "")</f>
        <v/>
      </c>
      <c r="K14" s="560">
        <f>+E12-C12</f>
        <v>0</v>
      </c>
      <c r="M14" s="128">
        <f>+M13+M12</f>
        <v>1.032258064516129</v>
      </c>
      <c r="N14" s="272"/>
      <c r="O14" s="560"/>
      <c r="R14" s="272"/>
      <c r="S14" s="272"/>
      <c r="T14" s="272"/>
      <c r="U14" s="272"/>
      <c r="V14" s="272"/>
      <c r="W14" s="272"/>
      <c r="X14" s="272"/>
      <c r="Y14" s="272"/>
      <c r="Z14" s="272"/>
    </row>
    <row r="15" spans="2:28" ht="15.75" customHeight="1" x14ac:dyDescent="0.25">
      <c r="B15" s="716"/>
      <c r="C15" s="717"/>
      <c r="D15" s="299">
        <v>2025</v>
      </c>
      <c r="E15" s="736">
        <v>0</v>
      </c>
      <c r="F15" s="737"/>
      <c r="G15" s="737"/>
      <c r="H15" s="300">
        <v>0</v>
      </c>
      <c r="I15" s="301" t="e">
        <f>IF(H15&lt;&gt;"",E15/H15,0)</f>
        <v>#DIV/0!</v>
      </c>
      <c r="J15" s="272"/>
      <c r="K15" s="302">
        <f>+K14-K13-K12</f>
        <v>-32</v>
      </c>
      <c r="N15" s="272"/>
      <c r="O15" s="272"/>
      <c r="P15" s="272"/>
      <c r="Q15" s="272"/>
      <c r="R15" s="272"/>
      <c r="S15" s="272"/>
      <c r="T15" s="272"/>
      <c r="U15" s="272"/>
      <c r="V15" s="272"/>
      <c r="W15" s="272"/>
      <c r="X15" s="272"/>
      <c r="Y15" s="272"/>
      <c r="Z15" s="272"/>
    </row>
    <row r="16" spans="2:28" ht="15.75" customHeight="1" x14ac:dyDescent="0.25">
      <c r="B16" s="716"/>
      <c r="C16" s="717"/>
      <c r="D16" s="464">
        <v>2024</v>
      </c>
      <c r="E16" s="738">
        <v>0</v>
      </c>
      <c r="F16" s="739"/>
      <c r="G16" s="740"/>
      <c r="H16" s="303">
        <v>0</v>
      </c>
      <c r="I16" s="301" t="e">
        <f>IF(H16&lt;&gt;"",E16/H16,0)</f>
        <v>#DIV/0!</v>
      </c>
      <c r="J16" s="272"/>
      <c r="K16" s="128">
        <f>+K15/30.1</f>
        <v>-1.0631229235880397</v>
      </c>
      <c r="N16" s="272"/>
      <c r="O16" s="272"/>
      <c r="P16" s="272"/>
      <c r="Q16" s="272"/>
      <c r="R16" s="272"/>
      <c r="S16" s="272"/>
      <c r="T16" s="272"/>
      <c r="U16" s="272"/>
      <c r="V16" s="272"/>
      <c r="W16" s="272"/>
      <c r="X16" s="272"/>
      <c r="Y16" s="272"/>
      <c r="Z16" s="272"/>
    </row>
    <row r="17" spans="2:26" ht="15.75" customHeight="1" thickBot="1" x14ac:dyDescent="0.3">
      <c r="B17" s="716"/>
      <c r="C17" s="717"/>
      <c r="D17" s="304" t="s">
        <v>96</v>
      </c>
      <c r="E17" s="725">
        <f>IF(E15+E14+E16&lt;&gt;0,E14+E15+E16,0)</f>
        <v>0</v>
      </c>
      <c r="F17" s="726"/>
      <c r="G17" s="726"/>
      <c r="H17" s="317">
        <f>H14+H15+H16</f>
        <v>0</v>
      </c>
      <c r="I17" s="305" t="e">
        <f>IF(H17&lt;&gt;"",E17/H17,0)</f>
        <v>#DIV/0!</v>
      </c>
      <c r="J17" s="272"/>
      <c r="K17" s="128">
        <f>ROUND(K16,0)</f>
        <v>-1</v>
      </c>
      <c r="N17" s="272"/>
      <c r="O17" s="272"/>
      <c r="P17" s="272"/>
      <c r="Q17" s="272"/>
      <c r="R17" s="272"/>
      <c r="S17" s="272"/>
      <c r="T17" s="272"/>
      <c r="U17" s="272"/>
      <c r="V17" s="272"/>
      <c r="W17" s="272"/>
      <c r="X17" s="272"/>
      <c r="Y17" s="272"/>
      <c r="Z17" s="272"/>
    </row>
    <row r="18" spans="2:26" ht="15.75" customHeight="1" thickBot="1" x14ac:dyDescent="0.3">
      <c r="B18" s="716"/>
      <c r="C18" s="717"/>
      <c r="D18" s="306"/>
      <c r="E18" s="296" t="s">
        <v>2</v>
      </c>
      <c r="F18" s="296" t="s">
        <v>2</v>
      </c>
      <c r="G18" s="296" t="s">
        <v>96</v>
      </c>
      <c r="H18" s="297" t="s">
        <v>97</v>
      </c>
      <c r="I18" s="298" t="s">
        <v>80</v>
      </c>
      <c r="J18" s="272"/>
      <c r="K18" s="272"/>
      <c r="L18" s="272"/>
      <c r="M18" s="272"/>
      <c r="N18" s="272"/>
      <c r="O18" s="272"/>
      <c r="P18" s="272"/>
      <c r="Q18" s="272"/>
      <c r="R18" s="272"/>
      <c r="S18" s="272"/>
      <c r="T18" s="272"/>
      <c r="U18" s="272"/>
      <c r="V18" s="272"/>
      <c r="W18" s="272"/>
      <c r="X18" s="272"/>
      <c r="Y18" s="272"/>
      <c r="Z18" s="272"/>
    </row>
    <row r="19" spans="2:26" ht="15.75" customHeight="1" thickBot="1" x14ac:dyDescent="0.3">
      <c r="B19" s="714" t="s">
        <v>77</v>
      </c>
      <c r="C19" s="720"/>
      <c r="D19" s="278" t="s">
        <v>78</v>
      </c>
      <c r="E19" s="723" t="s">
        <v>79</v>
      </c>
      <c r="F19" s="723"/>
      <c r="G19" s="724"/>
      <c r="H19" s="723" t="s">
        <v>80</v>
      </c>
      <c r="I19" s="727"/>
      <c r="J19" s="272"/>
      <c r="K19" s="272"/>
      <c r="L19" s="272"/>
      <c r="M19" s="272"/>
      <c r="N19" s="272"/>
      <c r="O19" s="272"/>
      <c r="P19" s="272"/>
      <c r="Q19" s="272"/>
      <c r="R19" s="272"/>
      <c r="S19" s="272"/>
      <c r="T19" s="272"/>
      <c r="U19" s="272"/>
      <c r="V19" s="272"/>
      <c r="W19" s="272"/>
      <c r="X19" s="272"/>
      <c r="Y19" s="272"/>
      <c r="Z19" s="272"/>
    </row>
    <row r="20" spans="2:26" ht="15.75" customHeight="1" thickBot="1" x14ac:dyDescent="0.3">
      <c r="B20" s="716"/>
      <c r="C20" s="721"/>
      <c r="D20" s="279">
        <v>0</v>
      </c>
      <c r="E20" s="745" t="str">
        <f>IF(E21="hourly",TEXT(D20,"$##,#")&amp;"  x  "&amp;TEXT(F22,0)&amp;" x  52  /  12",IF(E21="weekly",TEXT(D20,"$##,#")&amp;"  x  52  /  12",IF(E21="every two weeks",TEXT(D20,"$##,#")&amp;"    x   26  /  12",IF(E21="twice a month",TEXT(D20,"$##,#")&amp;"*24 / 12",IF(E21="monthly",TEXT(D20,"$##,#"),IF(E21="annually",TEXT(D20,"$##,#")&amp;"  / 12",""))))))</f>
        <v/>
      </c>
      <c r="F20" s="746"/>
      <c r="G20" s="747"/>
      <c r="H20" s="730" t="str">
        <f>IF(E21="hourly",D20*F22*52/12,IF(E21="every two weeks",D20*26/12,IF(E21="weekly",D20*52/12,IF(E21="twice a month",D20*24/12,IF(E21="monthly",D20,IF(E21="annually",D20/12,""))))))</f>
        <v/>
      </c>
      <c r="I20" s="731"/>
      <c r="J20" s="272"/>
      <c r="K20" s="272"/>
      <c r="L20" s="272"/>
      <c r="M20" s="272"/>
      <c r="N20" s="272"/>
      <c r="O20" s="272"/>
      <c r="P20" s="272"/>
      <c r="Q20" s="272"/>
      <c r="R20" s="272"/>
      <c r="S20" s="272"/>
      <c r="T20" s="272"/>
      <c r="U20" s="272"/>
      <c r="V20" s="272"/>
      <c r="W20" s="272"/>
      <c r="X20" s="272"/>
      <c r="Y20" s="272"/>
      <c r="Z20" s="272"/>
    </row>
    <row r="21" spans="2:26" ht="66.75" customHeight="1" thickBot="1" x14ac:dyDescent="0.3">
      <c r="B21" s="716"/>
      <c r="C21" s="721"/>
      <c r="D21" s="307" t="s">
        <v>87</v>
      </c>
      <c r="E21" s="281"/>
      <c r="F21" s="272"/>
      <c r="G21" s="732" t="s">
        <v>88</v>
      </c>
      <c r="H21" s="308"/>
      <c r="I21" s="283" t="s">
        <v>89</v>
      </c>
      <c r="J21" s="272"/>
      <c r="K21" s="272"/>
      <c r="L21" s="272"/>
      <c r="M21" s="272"/>
      <c r="N21" s="272"/>
      <c r="O21" s="272"/>
      <c r="P21" s="272"/>
      <c r="Q21" s="272"/>
      <c r="R21" s="272"/>
      <c r="S21" s="272"/>
      <c r="T21" s="272"/>
      <c r="U21" s="272"/>
      <c r="V21" s="272"/>
      <c r="W21" s="272"/>
      <c r="X21" s="272"/>
      <c r="Y21" s="272"/>
      <c r="Z21" s="272"/>
    </row>
    <row r="22" spans="2:26" ht="45" customHeight="1" thickBot="1" x14ac:dyDescent="0.3">
      <c r="B22" s="718"/>
      <c r="C22" s="722"/>
      <c r="D22" s="749" t="str">
        <f>IF(E21="hourly","Enter the number of hours a week the borrower works in the pink box."," ")</f>
        <v xml:space="preserve"> </v>
      </c>
      <c r="E22" s="750"/>
      <c r="F22" s="285"/>
      <c r="G22" s="733"/>
      <c r="H22" s="276"/>
      <c r="I22" s="277" t="s">
        <v>90</v>
      </c>
      <c r="J22" s="272"/>
      <c r="K22" s="272"/>
      <c r="L22" s="272"/>
      <c r="M22" s="272"/>
      <c r="N22" s="272"/>
      <c r="O22" s="272"/>
      <c r="P22" s="272"/>
      <c r="Q22" s="272"/>
      <c r="R22" s="272"/>
      <c r="S22" s="272"/>
      <c r="T22" s="272"/>
      <c r="U22" s="272"/>
      <c r="V22" s="272"/>
      <c r="W22" s="272"/>
      <c r="X22" s="272"/>
      <c r="Y22" s="272"/>
      <c r="Z22" s="272"/>
    </row>
    <row r="23" spans="2:26" ht="15.75" customHeight="1" thickBot="1" x14ac:dyDescent="0.3">
      <c r="B23" s="275" t="s">
        <v>92</v>
      </c>
      <c r="C23" s="309"/>
      <c r="D23" s="289" t="s">
        <v>20</v>
      </c>
      <c r="E23" s="310"/>
      <c r="F23" s="311" t="s">
        <v>93</v>
      </c>
      <c r="G23" s="312" t="str">
        <f>IF(C23=0," ",((DAY(DATE(YEAR(C23),MONTH(C23)+1,0)-(DAY(C23)-1))/DAY(DATE(YEAR(C23),MONTH(C23)+1,0))))+DAY(E23)/(DAY(DATE(YEAR(E23),MONTH(E23)+1,0)))+K28)</f>
        <v xml:space="preserve"> </v>
      </c>
      <c r="H23" s="272"/>
      <c r="I23" s="313"/>
      <c r="J23" s="272"/>
      <c r="K23" s="294">
        <f>DAY(DATE(YEAR(C23),MONTH(C23)+1,0))-DAY(C23)+1</f>
        <v>32</v>
      </c>
      <c r="L23" s="295">
        <f>DAY(DATE(YEAR(C23),MONTH(C23)+1,0))</f>
        <v>31</v>
      </c>
      <c r="M23" s="128">
        <f>+K23/L23</f>
        <v>1.032258064516129</v>
      </c>
      <c r="N23" s="272"/>
      <c r="O23" s="272"/>
      <c r="P23" s="272"/>
      <c r="Q23" s="272"/>
      <c r="R23" s="272"/>
      <c r="S23" s="272"/>
      <c r="T23" s="272"/>
      <c r="U23" s="272"/>
      <c r="V23" s="272"/>
      <c r="W23" s="272"/>
      <c r="X23" s="272"/>
      <c r="Y23" s="272"/>
      <c r="Z23" s="272"/>
    </row>
    <row r="24" spans="2:26" ht="15.75" customHeight="1" x14ac:dyDescent="0.25">
      <c r="B24" s="714" t="s">
        <v>94</v>
      </c>
      <c r="C24" s="715"/>
      <c r="D24" s="296"/>
      <c r="E24" s="734" t="s">
        <v>66</v>
      </c>
      <c r="F24" s="741"/>
      <c r="G24" s="741"/>
      <c r="H24" s="314" t="s">
        <v>95</v>
      </c>
      <c r="I24" s="315" t="s">
        <v>80</v>
      </c>
      <c r="J24" s="272"/>
      <c r="K24" s="295">
        <f>DAY(E23)</f>
        <v>0</v>
      </c>
      <c r="L24" s="295">
        <f>DAY(DATE(YEAR(E23),MONTH(E23)+1,0))</f>
        <v>31</v>
      </c>
      <c r="M24" s="128">
        <f>+K24/L24</f>
        <v>0</v>
      </c>
      <c r="N24" s="272"/>
      <c r="O24" s="272"/>
      <c r="P24" s="272"/>
      <c r="Q24" s="272"/>
      <c r="R24" s="272"/>
      <c r="S24" s="272"/>
      <c r="T24" s="272"/>
      <c r="U24" s="272"/>
      <c r="V24" s="272"/>
      <c r="W24" s="272"/>
      <c r="X24" s="272"/>
      <c r="Y24" s="272"/>
      <c r="Z24" s="272"/>
    </row>
    <row r="25" spans="2:26" ht="15.75" customHeight="1" x14ac:dyDescent="0.25">
      <c r="B25" s="716"/>
      <c r="C25" s="717"/>
      <c r="D25" s="299" t="s">
        <v>625</v>
      </c>
      <c r="E25" s="736">
        <v>0</v>
      </c>
      <c r="F25" s="737"/>
      <c r="G25" s="737"/>
      <c r="H25" s="300">
        <v>0</v>
      </c>
      <c r="I25" s="316" t="e">
        <f>IF(H25&lt;&gt;"",E25/H25,0)</f>
        <v>#DIV/0!</v>
      </c>
      <c r="J25" s="561" t="str">
        <f>IFERROR(IF(I25&lt;I26, "YTD Declining Income Indicated", ""), "")</f>
        <v/>
      </c>
      <c r="K25" s="560">
        <f>+E23-C23</f>
        <v>0</v>
      </c>
      <c r="M25" s="128">
        <f>+M24+M23</f>
        <v>1.032258064516129</v>
      </c>
      <c r="N25" s="562"/>
      <c r="O25" s="562"/>
      <c r="P25" s="562"/>
      <c r="Q25" s="562"/>
      <c r="R25" s="272"/>
      <c r="S25" s="272"/>
      <c r="T25" s="272"/>
      <c r="U25" s="272"/>
      <c r="V25" s="272"/>
      <c r="W25" s="272"/>
      <c r="X25" s="272"/>
      <c r="Y25" s="272"/>
      <c r="Z25" s="272"/>
    </row>
    <row r="26" spans="2:26" ht="15.75" customHeight="1" x14ac:dyDescent="0.25">
      <c r="B26" s="716"/>
      <c r="C26" s="717"/>
      <c r="D26" s="299">
        <v>2025</v>
      </c>
      <c r="E26" s="736">
        <v>0</v>
      </c>
      <c r="F26" s="737"/>
      <c r="G26" s="737"/>
      <c r="H26" s="300">
        <v>0</v>
      </c>
      <c r="I26" s="316" t="e">
        <f>IF(H26&lt;&gt;"",E26/H26,0)</f>
        <v>#DIV/0!</v>
      </c>
      <c r="J26" s="272"/>
      <c r="K26" s="302">
        <f>+K25-K24-K23</f>
        <v>-32</v>
      </c>
      <c r="N26" s="272"/>
      <c r="O26" s="272"/>
      <c r="P26" s="272"/>
      <c r="Q26" s="272"/>
      <c r="R26" s="272"/>
      <c r="S26" s="272"/>
      <c r="T26" s="272"/>
      <c r="U26" s="272"/>
      <c r="V26" s="272"/>
      <c r="W26" s="272"/>
      <c r="X26" s="272"/>
      <c r="Y26" s="272"/>
      <c r="Z26" s="272"/>
    </row>
    <row r="27" spans="2:26" ht="15.75" customHeight="1" x14ac:dyDescent="0.25">
      <c r="B27" s="716"/>
      <c r="C27" s="717"/>
      <c r="D27" s="464">
        <v>2024</v>
      </c>
      <c r="E27" s="738">
        <v>0</v>
      </c>
      <c r="F27" s="739"/>
      <c r="G27" s="740"/>
      <c r="H27" s="303">
        <v>0</v>
      </c>
      <c r="I27" s="316" t="e">
        <f>IF(H27&lt;&gt;"",E27/H27,0)</f>
        <v>#DIV/0!</v>
      </c>
      <c r="K27" s="128">
        <f>+K26/30.1</f>
        <v>-1.0631229235880397</v>
      </c>
      <c r="N27" s="272"/>
      <c r="O27" s="272"/>
      <c r="P27" s="272"/>
      <c r="Q27" s="272"/>
      <c r="R27" s="272"/>
      <c r="S27" s="272"/>
      <c r="T27" s="272"/>
      <c r="U27" s="272"/>
      <c r="V27" s="272"/>
      <c r="W27" s="272"/>
      <c r="X27" s="272"/>
      <c r="Y27" s="272"/>
      <c r="Z27" s="272"/>
    </row>
    <row r="28" spans="2:26" ht="15.75" customHeight="1" thickBot="1" x14ac:dyDescent="0.3">
      <c r="B28" s="718"/>
      <c r="C28" s="719"/>
      <c r="D28" s="304" t="s">
        <v>96</v>
      </c>
      <c r="E28" s="751">
        <f>IF(E26+E25+E27&lt;&gt;0,E25+E26+E27,0)</f>
        <v>0</v>
      </c>
      <c r="F28" s="752"/>
      <c r="G28" s="752"/>
      <c r="H28" s="317" t="str">
        <f>IF(H26+H25+H27&lt;&gt;0,SUM(H25:H27),"")</f>
        <v/>
      </c>
      <c r="I28" s="316">
        <f>IF(H28&lt;&gt;"",E28/H28,0)</f>
        <v>0</v>
      </c>
      <c r="K28" s="128">
        <f>ROUND(K27,0)</f>
        <v>-1</v>
      </c>
      <c r="N28" s="272"/>
      <c r="O28" s="272"/>
      <c r="P28" s="272"/>
      <c r="Q28" s="272"/>
      <c r="R28" s="272"/>
      <c r="S28" s="272"/>
      <c r="T28" s="272"/>
      <c r="U28" s="272"/>
      <c r="V28" s="272"/>
      <c r="W28" s="272"/>
      <c r="X28" s="272"/>
      <c r="Y28" s="272"/>
      <c r="Z28" s="272"/>
    </row>
    <row r="29" spans="2:26" ht="15.75" customHeight="1" thickBot="1" x14ac:dyDescent="0.3">
      <c r="B29" s="714" t="s">
        <v>77</v>
      </c>
      <c r="C29" s="720"/>
      <c r="D29" s="278" t="s">
        <v>78</v>
      </c>
      <c r="E29" s="723" t="s">
        <v>79</v>
      </c>
      <c r="F29" s="723"/>
      <c r="G29" s="724"/>
      <c r="H29" s="723" t="s">
        <v>80</v>
      </c>
      <c r="I29" s="727"/>
      <c r="J29" s="272"/>
      <c r="K29" s="272"/>
      <c r="L29" s="272"/>
      <c r="M29" s="272"/>
      <c r="N29" s="272"/>
      <c r="O29" s="272"/>
      <c r="P29" s="272"/>
      <c r="Q29" s="272"/>
      <c r="R29" s="272"/>
      <c r="S29" s="272"/>
      <c r="T29" s="272"/>
      <c r="U29" s="272"/>
      <c r="V29" s="272"/>
      <c r="W29" s="272"/>
      <c r="X29" s="272"/>
      <c r="Y29" s="272"/>
      <c r="Z29" s="272"/>
    </row>
    <row r="30" spans="2:26" ht="15.75" customHeight="1" thickBot="1" x14ac:dyDescent="0.3">
      <c r="B30" s="716"/>
      <c r="C30" s="721"/>
      <c r="D30" s="279">
        <v>0</v>
      </c>
      <c r="E30" s="742" t="str">
        <f>IF(E31="hourly",TEXT(D30,"$##,#")&amp;"  x  "&amp;TEXT(F32,0)&amp;" x  52  /  12",IF(E31="weekly",TEXT(D30,"$##,#")&amp;"  x  52  /  12",IF(E31="every two weeks",TEXT(D30,"$##,#")&amp;"    x   26  /  12",IF(E31="twice a month",TEXT(D30,"$##,#")&amp;"*24 / 12",IF(E31="monthly",TEXT(D30,"$##,#"),IF(E31="annually",TEXT(D30,"$##,#")&amp;"  / 12",""))))))</f>
        <v/>
      </c>
      <c r="F30" s="743"/>
      <c r="G30" s="744"/>
      <c r="H30" s="755" t="str">
        <f>IF(E31="hourly",D30*F32*52/12,IF(E31="every two weeks",D30*26/12,IF(E31="weekly",D30*52/12,IF(E31="twice a month",D30*24/12,IF(E31="monthly",D30,IF(E31="annually",D30/12,""))))))</f>
        <v/>
      </c>
      <c r="I30" s="756"/>
      <c r="J30" s="272"/>
      <c r="K30" s="272"/>
      <c r="L30" s="272"/>
      <c r="M30" s="272"/>
      <c r="N30" s="272"/>
      <c r="O30" s="272"/>
      <c r="P30" s="272"/>
      <c r="Q30" s="272"/>
      <c r="R30" s="272"/>
      <c r="S30" s="272"/>
      <c r="T30" s="272"/>
      <c r="U30" s="272"/>
      <c r="V30" s="272"/>
      <c r="W30" s="272"/>
      <c r="X30" s="272"/>
      <c r="Y30" s="272"/>
      <c r="Z30" s="272"/>
    </row>
    <row r="31" spans="2:26" ht="67.5" customHeight="1" thickBot="1" x14ac:dyDescent="0.3">
      <c r="B31" s="716"/>
      <c r="C31" s="721"/>
      <c r="D31" s="307" t="s">
        <v>87</v>
      </c>
      <c r="E31" s="281"/>
      <c r="F31" s="272"/>
      <c r="G31" s="732" t="s">
        <v>88</v>
      </c>
      <c r="H31" s="308"/>
      <c r="I31" s="283" t="s">
        <v>89</v>
      </c>
      <c r="J31" s="272"/>
      <c r="K31" s="272"/>
      <c r="L31" s="272"/>
      <c r="M31" s="272"/>
      <c r="N31" s="272"/>
      <c r="O31" s="272"/>
      <c r="P31" s="272"/>
      <c r="Q31" s="272"/>
      <c r="R31" s="272"/>
      <c r="S31" s="272"/>
      <c r="T31" s="272"/>
      <c r="U31" s="272"/>
      <c r="V31" s="272"/>
      <c r="W31" s="272"/>
      <c r="X31" s="272"/>
      <c r="Y31" s="272"/>
      <c r="Z31" s="272"/>
    </row>
    <row r="32" spans="2:26" ht="45" customHeight="1" thickBot="1" x14ac:dyDescent="0.3">
      <c r="B32" s="718"/>
      <c r="C32" s="722"/>
      <c r="D32" s="749" t="str">
        <f>IF(E10="hourly","Enter the number of hours a week the borrower works in the pink box."," ")</f>
        <v xml:space="preserve"> </v>
      </c>
      <c r="E32" s="750"/>
      <c r="F32" s="285"/>
      <c r="G32" s="733"/>
      <c r="H32" s="276"/>
      <c r="I32" s="277" t="s">
        <v>90</v>
      </c>
      <c r="J32" s="272"/>
      <c r="K32" s="272"/>
      <c r="L32" s="272"/>
      <c r="M32" s="272"/>
      <c r="N32" s="272"/>
      <c r="O32" s="272"/>
      <c r="P32" s="272"/>
      <c r="Q32" s="272"/>
      <c r="R32" s="272"/>
      <c r="S32" s="272"/>
      <c r="T32" s="272"/>
      <c r="U32" s="272"/>
      <c r="V32" s="272"/>
      <c r="W32" s="272"/>
      <c r="X32" s="272"/>
      <c r="Y32" s="272"/>
      <c r="Z32" s="272"/>
    </row>
    <row r="33" spans="2:26" ht="15.75" customHeight="1" thickBot="1" x14ac:dyDescent="0.3">
      <c r="B33" s="275" t="s">
        <v>92</v>
      </c>
      <c r="C33" s="309"/>
      <c r="D33" s="287" t="s">
        <v>20</v>
      </c>
      <c r="E33" s="310"/>
      <c r="F33" s="311" t="s">
        <v>93</v>
      </c>
      <c r="G33" s="312" t="str">
        <f>IF(C33=0," ",((DAY(DATE(YEAR(C33),MONTH(C33)+1,0)-(DAY(C33)-1))/DAY(DATE(YEAR(C33),MONTH(C33)+1,0))))+DAY(E33)/(DAY(DATE(YEAR(E33),MONTH(E33)+1,0)))+K38)</f>
        <v xml:space="preserve"> </v>
      </c>
      <c r="H33" s="272"/>
      <c r="I33" s="313"/>
      <c r="J33" s="272"/>
      <c r="K33" s="294">
        <f>DAY(DATE(YEAR(C33),MONTH(C33)+1,0))-DAY(C33)+1</f>
        <v>32</v>
      </c>
      <c r="L33" s="295">
        <f>DAY(DATE(YEAR(C33),MONTH(C33)+1,0))</f>
        <v>31</v>
      </c>
      <c r="M33" s="128">
        <f>+K33/L33</f>
        <v>1.032258064516129</v>
      </c>
      <c r="N33" s="272"/>
      <c r="O33" s="272"/>
      <c r="P33" s="272"/>
      <c r="Q33" s="272"/>
      <c r="R33" s="272"/>
      <c r="S33" s="272"/>
      <c r="T33" s="272"/>
      <c r="U33" s="272"/>
      <c r="V33" s="272"/>
      <c r="W33" s="272"/>
      <c r="X33" s="272"/>
      <c r="Y33" s="272"/>
      <c r="Z33" s="272"/>
    </row>
    <row r="34" spans="2:26" ht="15.75" customHeight="1" x14ac:dyDescent="0.25">
      <c r="B34" s="714" t="s">
        <v>94</v>
      </c>
      <c r="C34" s="715"/>
      <c r="D34" s="296"/>
      <c r="E34" s="734" t="s">
        <v>66</v>
      </c>
      <c r="F34" s="741"/>
      <c r="G34" s="741"/>
      <c r="H34" s="314" t="s">
        <v>95</v>
      </c>
      <c r="I34" s="315" t="s">
        <v>80</v>
      </c>
      <c r="J34" s="272"/>
      <c r="K34" s="295">
        <f>DAY(E33)</f>
        <v>0</v>
      </c>
      <c r="L34" s="295">
        <f>DAY(DATE(YEAR(E33),MONTH(E33)+1,0))</f>
        <v>31</v>
      </c>
      <c r="M34" s="128">
        <f>+K34/L34</f>
        <v>0</v>
      </c>
      <c r="N34" s="272"/>
      <c r="O34" s="272"/>
      <c r="P34" s="272"/>
      <c r="Q34" s="272"/>
      <c r="R34" s="272"/>
      <c r="S34" s="272"/>
      <c r="T34" s="272"/>
      <c r="U34" s="272"/>
      <c r="V34" s="272"/>
      <c r="W34" s="272"/>
      <c r="X34" s="272"/>
      <c r="Y34" s="272"/>
      <c r="Z34" s="272"/>
    </row>
    <row r="35" spans="2:26" ht="15.75" customHeight="1" x14ac:dyDescent="0.25">
      <c r="B35" s="716"/>
      <c r="C35" s="717"/>
      <c r="D35" s="299" t="s">
        <v>625</v>
      </c>
      <c r="E35" s="736">
        <v>0</v>
      </c>
      <c r="F35" s="737"/>
      <c r="G35" s="737"/>
      <c r="H35" s="300">
        <v>0</v>
      </c>
      <c r="I35" s="316" t="e">
        <f>IF(H35&lt;&gt;"",E35/H35,0)</f>
        <v>#DIV/0!</v>
      </c>
      <c r="J35" s="561" t="str">
        <f>IFERROR(IF(I35&lt;I36, "YTD Declining Income Indicated", ""), "")</f>
        <v/>
      </c>
      <c r="K35" s="560">
        <f>+E33-C33</f>
        <v>0</v>
      </c>
      <c r="M35" s="128">
        <f>+M34+M33</f>
        <v>1.032258064516129</v>
      </c>
      <c r="N35" s="562"/>
      <c r="O35" s="562"/>
      <c r="P35" s="562"/>
      <c r="Q35" s="562"/>
      <c r="R35" s="272"/>
      <c r="S35" s="272"/>
      <c r="T35" s="272"/>
      <c r="U35" s="272"/>
      <c r="V35" s="272"/>
      <c r="W35" s="272"/>
      <c r="X35" s="272"/>
      <c r="Y35" s="272"/>
      <c r="Z35" s="272"/>
    </row>
    <row r="36" spans="2:26" ht="15.75" customHeight="1" x14ac:dyDescent="0.25">
      <c r="B36" s="716"/>
      <c r="C36" s="717"/>
      <c r="D36" s="299">
        <v>2025</v>
      </c>
      <c r="E36" s="736">
        <v>0</v>
      </c>
      <c r="F36" s="737"/>
      <c r="G36" s="737"/>
      <c r="H36" s="300">
        <v>0</v>
      </c>
      <c r="I36" s="316" t="e">
        <f>IF(H36&lt;&gt;"",E36/H36,0)</f>
        <v>#DIV/0!</v>
      </c>
      <c r="J36" s="272"/>
      <c r="K36" s="302">
        <f>+K35-K34-K33</f>
        <v>-32</v>
      </c>
      <c r="N36" s="272"/>
      <c r="O36" s="272"/>
      <c r="P36" s="272"/>
      <c r="Q36" s="272"/>
      <c r="R36" s="272"/>
      <c r="S36" s="272"/>
      <c r="T36" s="272"/>
      <c r="U36" s="272"/>
      <c r="V36" s="272"/>
      <c r="W36" s="272"/>
      <c r="X36" s="272"/>
      <c r="Y36" s="272"/>
      <c r="Z36" s="272"/>
    </row>
    <row r="37" spans="2:26" ht="15.75" customHeight="1" x14ac:dyDescent="0.25">
      <c r="B37" s="716"/>
      <c r="C37" s="717"/>
      <c r="D37" s="464">
        <v>2024</v>
      </c>
      <c r="E37" s="738">
        <v>0</v>
      </c>
      <c r="F37" s="739"/>
      <c r="G37" s="740"/>
      <c r="H37" s="303">
        <v>0</v>
      </c>
      <c r="I37" s="316" t="e">
        <f>IF(H37&lt;&gt;"",E37/H37,0)</f>
        <v>#DIV/0!</v>
      </c>
      <c r="J37" s="272"/>
      <c r="K37" s="128">
        <f>+K36/30.1</f>
        <v>-1.0631229235880397</v>
      </c>
      <c r="N37" s="272"/>
      <c r="O37" s="272"/>
      <c r="P37" s="272"/>
      <c r="Q37" s="272"/>
      <c r="R37" s="272"/>
      <c r="S37" s="272"/>
      <c r="T37" s="272"/>
      <c r="U37" s="272"/>
      <c r="V37" s="272"/>
      <c r="W37" s="272"/>
      <c r="X37" s="272"/>
      <c r="Y37" s="272"/>
      <c r="Z37" s="272"/>
    </row>
    <row r="38" spans="2:26" ht="15.75" customHeight="1" thickBot="1" x14ac:dyDescent="0.3">
      <c r="B38" s="718"/>
      <c r="C38" s="719"/>
      <c r="D38" s="304" t="s">
        <v>96</v>
      </c>
      <c r="E38" s="751">
        <f>IF(E35+E36+E37&lt;&gt;0,E35+E36+E37,0)</f>
        <v>0</v>
      </c>
      <c r="F38" s="752"/>
      <c r="G38" s="752"/>
      <c r="H38" s="317" t="str">
        <f>IF(H36+H35+H37&lt;&gt;0,SUM(H35:H37),"")</f>
        <v/>
      </c>
      <c r="I38" s="316">
        <f>IF(H38&lt;&gt;"",E38/H38,0)</f>
        <v>0</v>
      </c>
      <c r="J38" s="272"/>
      <c r="K38" s="128">
        <f>ROUND(K37,0)</f>
        <v>-1</v>
      </c>
      <c r="N38" s="272"/>
      <c r="O38" s="272"/>
      <c r="P38" s="272"/>
      <c r="Q38" s="272"/>
      <c r="R38" s="272"/>
      <c r="S38" s="272"/>
      <c r="T38" s="272"/>
      <c r="U38" s="272"/>
      <c r="V38" s="272"/>
      <c r="W38" s="272"/>
      <c r="X38" s="272"/>
      <c r="Y38" s="272"/>
      <c r="Z38" s="272"/>
    </row>
    <row r="39" spans="2:26" ht="15.75" customHeight="1" thickBot="1" x14ac:dyDescent="0.3">
      <c r="B39" s="714" t="s">
        <v>77</v>
      </c>
      <c r="C39" s="720"/>
      <c r="D39" s="278" t="s">
        <v>78</v>
      </c>
      <c r="E39" s="723" t="s">
        <v>79</v>
      </c>
      <c r="F39" s="723"/>
      <c r="G39" s="724"/>
      <c r="H39" s="723" t="s">
        <v>80</v>
      </c>
      <c r="I39" s="727"/>
      <c r="J39" s="272"/>
      <c r="K39" s="272"/>
      <c r="L39" s="272"/>
      <c r="M39" s="272"/>
      <c r="N39" s="272"/>
      <c r="O39" s="272"/>
      <c r="P39" s="272"/>
      <c r="Q39" s="272"/>
      <c r="R39" s="272"/>
      <c r="S39" s="272"/>
      <c r="T39" s="272"/>
      <c r="U39" s="272"/>
      <c r="V39" s="272"/>
      <c r="W39" s="272"/>
      <c r="X39" s="272"/>
      <c r="Y39" s="272"/>
      <c r="Z39" s="272"/>
    </row>
    <row r="40" spans="2:26" ht="15.75" customHeight="1" thickBot="1" x14ac:dyDescent="0.3">
      <c r="B40" s="716"/>
      <c r="C40" s="721"/>
      <c r="D40" s="279">
        <v>0</v>
      </c>
      <c r="E40" s="745" t="str">
        <f>IF(E41="hourly",TEXT(D40,"$##,#")&amp;"  x  "&amp;TEXT(F42,0)&amp;" x  52  /  12",IF(E41="weekly",TEXT(D40,"$##,#")&amp;"  x  52  /  12",IF(E41="every two weeks",TEXT(D40,"$##,#")&amp;"    x   26  /  12",IF(E41="twice a month",TEXT(D40,"$##,#")&amp;"*24 / 12",IF(E41="monthly",TEXT(D40,"$##,#"),IF(E41="annually",TEXT(D40,"$##,#")&amp;"  / 12",""))))))</f>
        <v/>
      </c>
      <c r="F40" s="746"/>
      <c r="G40" s="747"/>
      <c r="H40" s="730" t="str">
        <f>IF(E41="hourly",D40*F42*52/12,IF(E41="every two weeks",D40*26/12,IF(E41="weekly",D40*52/12,IF(E41="twice a month",D40*24/12,IF(E41="monthly",D40,IF(E41="annually",D40/12,""))))))</f>
        <v/>
      </c>
      <c r="I40" s="731"/>
      <c r="J40" s="272"/>
      <c r="K40" s="272"/>
      <c r="L40" s="272"/>
      <c r="M40" s="272"/>
      <c r="N40" s="272"/>
      <c r="O40" s="272"/>
      <c r="P40" s="272"/>
      <c r="Q40" s="272"/>
      <c r="R40" s="272"/>
      <c r="S40" s="272"/>
      <c r="T40" s="272"/>
      <c r="U40" s="272"/>
      <c r="V40" s="272"/>
      <c r="W40" s="272"/>
      <c r="X40" s="272"/>
      <c r="Y40" s="272"/>
      <c r="Z40" s="272"/>
    </row>
    <row r="41" spans="2:26" ht="66" customHeight="1" thickBot="1" x14ac:dyDescent="0.3">
      <c r="B41" s="716"/>
      <c r="C41" s="721"/>
      <c r="D41" s="307" t="s">
        <v>87</v>
      </c>
      <c r="E41" s="281"/>
      <c r="F41" s="272"/>
      <c r="G41" s="732" t="s">
        <v>88</v>
      </c>
      <c r="H41" s="308"/>
      <c r="I41" s="283" t="s">
        <v>89</v>
      </c>
      <c r="J41" s="272"/>
      <c r="K41" s="272"/>
      <c r="L41" s="272"/>
      <c r="M41" s="272"/>
      <c r="N41" s="272"/>
      <c r="O41" s="272"/>
      <c r="P41" s="272"/>
      <c r="Q41" s="272"/>
      <c r="R41" s="272"/>
      <c r="S41" s="272"/>
      <c r="T41" s="272"/>
      <c r="U41" s="272"/>
      <c r="V41" s="272"/>
      <c r="W41" s="272"/>
      <c r="X41" s="272"/>
      <c r="Y41" s="272"/>
      <c r="Z41" s="272"/>
    </row>
    <row r="42" spans="2:26" ht="45" customHeight="1" thickBot="1" x14ac:dyDescent="0.3">
      <c r="B42" s="718"/>
      <c r="C42" s="722"/>
      <c r="D42" s="749" t="str">
        <f>IF(E10="hourly","Enter the number of hours a week the borrower works in the pink box."," ")</f>
        <v xml:space="preserve"> </v>
      </c>
      <c r="E42" s="750"/>
      <c r="F42" s="285"/>
      <c r="G42" s="733"/>
      <c r="H42" s="276"/>
      <c r="I42" s="277" t="s">
        <v>90</v>
      </c>
      <c r="J42" s="272"/>
      <c r="K42" s="272"/>
      <c r="L42" s="272"/>
      <c r="M42" s="272"/>
      <c r="N42" s="272"/>
      <c r="O42" s="272"/>
      <c r="P42" s="272"/>
      <c r="Q42" s="272"/>
      <c r="R42" s="272"/>
      <c r="S42" s="272"/>
      <c r="T42" s="272"/>
      <c r="U42" s="272"/>
      <c r="V42" s="272"/>
      <c r="W42" s="272"/>
      <c r="X42" s="272"/>
      <c r="Y42" s="272"/>
      <c r="Z42" s="272"/>
    </row>
    <row r="43" spans="2:26" s="272" customFormat="1" ht="15.75" customHeight="1" thickBot="1" x14ac:dyDescent="0.3">
      <c r="B43" s="275" t="s">
        <v>92</v>
      </c>
      <c r="C43" s="309"/>
      <c r="D43" s="287" t="s">
        <v>20</v>
      </c>
      <c r="E43" s="310"/>
      <c r="F43" s="311" t="s">
        <v>93</v>
      </c>
      <c r="G43" s="312" t="str">
        <f>IF(C43=0," ",((DAY(DATE(YEAR(C43),MONTH(C43)+1,0)-(DAY(C43)-1))/DAY(DATE(YEAR(C43),MONTH(C43)+1,0))))+DAY(E43)/(DAY(DATE(YEAR(E43),MONTH(E43)+1,0)))+K48)</f>
        <v xml:space="preserve"> </v>
      </c>
      <c r="I43" s="313"/>
      <c r="K43" s="284">
        <f>DAY(DATE(YEAR(C43),MONTH(C43)+1,0))-DAY(C43)+1</f>
        <v>32</v>
      </c>
      <c r="L43" s="312">
        <f>DAY(DATE(YEAR(C43),MONTH(C43)+1,0))</f>
        <v>31</v>
      </c>
      <c r="M43" s="272">
        <f>+K43/L43</f>
        <v>1.032258064516129</v>
      </c>
    </row>
    <row r="44" spans="2:26" ht="15.75" customHeight="1" x14ac:dyDescent="0.25">
      <c r="B44" s="714" t="s">
        <v>94</v>
      </c>
      <c r="C44" s="715"/>
      <c r="D44" s="296"/>
      <c r="E44" s="734" t="s">
        <v>66</v>
      </c>
      <c r="F44" s="741"/>
      <c r="G44" s="741"/>
      <c r="H44" s="314" t="s">
        <v>95</v>
      </c>
      <c r="I44" s="315" t="s">
        <v>80</v>
      </c>
      <c r="J44" s="272"/>
      <c r="K44" s="295">
        <f>DAY(E43)</f>
        <v>0</v>
      </c>
      <c r="L44" s="295">
        <f>DAY(DATE(YEAR(E43),MONTH(E43)+1,0))</f>
        <v>31</v>
      </c>
      <c r="M44" s="128">
        <f>+K44/L44</f>
        <v>0</v>
      </c>
      <c r="N44" s="272"/>
      <c r="O44" s="272"/>
      <c r="P44" s="272"/>
      <c r="Q44" s="272"/>
      <c r="R44" s="272"/>
      <c r="S44" s="272"/>
      <c r="T44" s="272"/>
      <c r="U44" s="272"/>
      <c r="V44" s="272"/>
      <c r="W44" s="272"/>
      <c r="X44" s="272"/>
      <c r="Y44" s="272"/>
      <c r="Z44" s="272"/>
    </row>
    <row r="45" spans="2:26" ht="15.75" customHeight="1" x14ac:dyDescent="0.25">
      <c r="B45" s="716"/>
      <c r="C45" s="717"/>
      <c r="D45" s="299" t="s">
        <v>625</v>
      </c>
      <c r="E45" s="736">
        <v>0</v>
      </c>
      <c r="F45" s="737"/>
      <c r="G45" s="737"/>
      <c r="H45" s="300">
        <v>0</v>
      </c>
      <c r="I45" s="316" t="e">
        <f>IF(H45&lt;&gt;"",E45/H45,0)</f>
        <v>#DIV/0!</v>
      </c>
      <c r="J45" s="561" t="str">
        <f>IFERROR(IF(I45&lt;I46, "YTD Declining Income Indicated", ""), "")</f>
        <v/>
      </c>
      <c r="K45" s="560">
        <f>+E43-C43</f>
        <v>0</v>
      </c>
      <c r="M45" s="128">
        <f>+M44+M43</f>
        <v>1.032258064516129</v>
      </c>
      <c r="N45" s="562"/>
      <c r="O45" s="562"/>
      <c r="P45" s="562"/>
      <c r="Q45" s="562"/>
      <c r="R45" s="272"/>
      <c r="S45" s="272"/>
      <c r="T45" s="272"/>
      <c r="U45" s="272"/>
      <c r="V45" s="272"/>
      <c r="W45" s="272"/>
      <c r="X45" s="272"/>
      <c r="Y45" s="272"/>
      <c r="Z45" s="272"/>
    </row>
    <row r="46" spans="2:26" ht="15.75" customHeight="1" x14ac:dyDescent="0.25">
      <c r="B46" s="716"/>
      <c r="C46" s="717"/>
      <c r="D46" s="299">
        <v>2025</v>
      </c>
      <c r="E46" s="736">
        <v>0</v>
      </c>
      <c r="F46" s="737"/>
      <c r="G46" s="737"/>
      <c r="H46" s="300">
        <v>0</v>
      </c>
      <c r="I46" s="316" t="e">
        <f>IF(H46&lt;&gt;"",E46/H46,0)</f>
        <v>#DIV/0!</v>
      </c>
      <c r="J46" s="272"/>
      <c r="K46" s="302">
        <f>+K45-K44-K43</f>
        <v>-32</v>
      </c>
      <c r="N46" s="272"/>
      <c r="O46" s="272"/>
      <c r="P46" s="272"/>
      <c r="Q46" s="272"/>
      <c r="R46" s="272"/>
      <c r="S46" s="272"/>
      <c r="T46" s="272"/>
      <c r="U46" s="272"/>
      <c r="V46" s="272"/>
      <c r="W46" s="272"/>
      <c r="X46" s="272"/>
      <c r="Y46" s="272"/>
      <c r="Z46" s="272"/>
    </row>
    <row r="47" spans="2:26" ht="15.75" customHeight="1" x14ac:dyDescent="0.25">
      <c r="B47" s="716"/>
      <c r="C47" s="717"/>
      <c r="D47" s="464">
        <v>2024</v>
      </c>
      <c r="E47" s="738">
        <v>0</v>
      </c>
      <c r="F47" s="739"/>
      <c r="G47" s="740"/>
      <c r="H47" s="303">
        <v>0</v>
      </c>
      <c r="I47" s="316" t="e">
        <f>IF(H47&lt;&gt;"",E47/H47,0)</f>
        <v>#DIV/0!</v>
      </c>
      <c r="J47" s="272"/>
      <c r="K47" s="128">
        <f>+K46/30.1</f>
        <v>-1.0631229235880397</v>
      </c>
      <c r="N47" s="272"/>
      <c r="O47" s="272"/>
      <c r="P47" s="272"/>
      <c r="Q47" s="272"/>
      <c r="R47" s="272"/>
      <c r="S47" s="272"/>
      <c r="T47" s="272"/>
      <c r="U47" s="272"/>
      <c r="V47" s="272"/>
      <c r="W47" s="272"/>
      <c r="X47" s="272"/>
      <c r="Y47" s="272"/>
      <c r="Z47" s="272"/>
    </row>
    <row r="48" spans="2:26" ht="15.75" customHeight="1" thickBot="1" x14ac:dyDescent="0.3">
      <c r="B48" s="718"/>
      <c r="C48" s="719"/>
      <c r="D48" s="304" t="s">
        <v>96</v>
      </c>
      <c r="E48" s="748">
        <f>IF(E45+E46+E47&lt;&gt;0,E45+E46+E47,0)</f>
        <v>0</v>
      </c>
      <c r="F48" s="726"/>
      <c r="G48" s="726"/>
      <c r="H48" s="317" t="str">
        <f>IF(H46+H45+H47&lt;&gt;0,SUM(H45:H47),"")</f>
        <v/>
      </c>
      <c r="I48" s="318">
        <f>IF(H48&lt;&gt;"",E48/H48,0)</f>
        <v>0</v>
      </c>
      <c r="J48" s="272"/>
      <c r="K48" s="128">
        <f>ROUND(K47,0)</f>
        <v>-1</v>
      </c>
      <c r="N48" s="272"/>
      <c r="O48" s="272"/>
      <c r="P48" s="272"/>
      <c r="Q48" s="272"/>
      <c r="R48" s="272"/>
      <c r="S48" s="272"/>
      <c r="T48" s="272"/>
      <c r="U48" s="272"/>
      <c r="V48" s="272"/>
      <c r="W48" s="272"/>
      <c r="X48" s="272"/>
      <c r="Y48" s="272"/>
      <c r="Z48" s="272"/>
    </row>
    <row r="49" spans="2:9" ht="19.5" thickBot="1" x14ac:dyDescent="0.3">
      <c r="B49" s="702" t="s">
        <v>98</v>
      </c>
      <c r="C49" s="703"/>
      <c r="D49" s="703"/>
      <c r="E49" s="703"/>
      <c r="F49" s="703"/>
      <c r="G49" s="703"/>
      <c r="H49" s="703"/>
      <c r="I49" s="704"/>
    </row>
    <row r="50" spans="2:9" ht="15.75" customHeight="1" x14ac:dyDescent="0.25">
      <c r="B50" s="705"/>
      <c r="C50" s="706"/>
      <c r="D50" s="706"/>
      <c r="E50" s="706"/>
      <c r="F50" s="706"/>
      <c r="G50" s="706"/>
      <c r="H50" s="706"/>
      <c r="I50" s="707"/>
    </row>
    <row r="51" spans="2:9" ht="15.75" customHeight="1" x14ac:dyDescent="0.25">
      <c r="B51" s="708"/>
      <c r="C51" s="709"/>
      <c r="D51" s="709"/>
      <c r="E51" s="709"/>
      <c r="F51" s="709"/>
      <c r="G51" s="709"/>
      <c r="H51" s="709"/>
      <c r="I51" s="710"/>
    </row>
    <row r="52" spans="2:9" x14ac:dyDescent="0.25">
      <c r="B52" s="708"/>
      <c r="C52" s="709"/>
      <c r="D52" s="709"/>
      <c r="E52" s="709"/>
      <c r="F52" s="709"/>
      <c r="G52" s="709"/>
      <c r="H52" s="709"/>
      <c r="I52" s="710"/>
    </row>
    <row r="53" spans="2:9" x14ac:dyDescent="0.25">
      <c r="B53" s="708"/>
      <c r="C53" s="709"/>
      <c r="D53" s="709"/>
      <c r="E53" s="709"/>
      <c r="F53" s="709"/>
      <c r="G53" s="709"/>
      <c r="H53" s="709"/>
      <c r="I53" s="710"/>
    </row>
    <row r="54" spans="2:9" x14ac:dyDescent="0.25">
      <c r="B54" s="708"/>
      <c r="C54" s="709"/>
      <c r="D54" s="709"/>
      <c r="E54" s="709"/>
      <c r="F54" s="709"/>
      <c r="G54" s="709"/>
      <c r="H54" s="709"/>
      <c r="I54" s="710"/>
    </row>
    <row r="55" spans="2:9" x14ac:dyDescent="0.25">
      <c r="B55" s="708"/>
      <c r="C55" s="709"/>
      <c r="D55" s="709"/>
      <c r="E55" s="709"/>
      <c r="F55" s="709"/>
      <c r="G55" s="709"/>
      <c r="H55" s="709"/>
      <c r="I55" s="710"/>
    </row>
    <row r="56" spans="2:9" x14ac:dyDescent="0.25">
      <c r="B56" s="708"/>
      <c r="C56" s="709"/>
      <c r="D56" s="709"/>
      <c r="E56" s="709"/>
      <c r="F56" s="709"/>
      <c r="G56" s="709"/>
      <c r="H56" s="709"/>
      <c r="I56" s="710"/>
    </row>
    <row r="57" spans="2:9" x14ac:dyDescent="0.25">
      <c r="B57" s="708"/>
      <c r="C57" s="709"/>
      <c r="D57" s="709"/>
      <c r="E57" s="709"/>
      <c r="F57" s="709"/>
      <c r="G57" s="709"/>
      <c r="H57" s="709"/>
      <c r="I57" s="710"/>
    </row>
    <row r="58" spans="2:9" x14ac:dyDescent="0.25">
      <c r="B58" s="708"/>
      <c r="C58" s="709"/>
      <c r="D58" s="709"/>
      <c r="E58" s="709"/>
      <c r="F58" s="709"/>
      <c r="G58" s="709"/>
      <c r="H58" s="709"/>
      <c r="I58" s="710"/>
    </row>
    <row r="59" spans="2:9" ht="15.75" thickBot="1" x14ac:dyDescent="0.3">
      <c r="B59" s="711"/>
      <c r="C59" s="712"/>
      <c r="D59" s="712"/>
      <c r="E59" s="712"/>
      <c r="F59" s="712"/>
      <c r="G59" s="712"/>
      <c r="H59" s="712"/>
      <c r="I59" s="713"/>
    </row>
  </sheetData>
  <sheetProtection algorithmName="SHA-512" hashValue="v2Fu3AazD5E7NJbySIxpm6wtNFq3ZPzQLnuDtuolh4bF5rXbmthvOQEz/Qrvgf1VEEfcFuMNjcKR4TXfnj2Nxg==" saltValue="UufZQl6Dz1cuS6KRoOxYVw==" spinCount="100000" sheet="1" objects="1" scenarios="1" selectLockedCells="1"/>
  <mergeCells count="58">
    <mergeCell ref="G6:H6"/>
    <mergeCell ref="H30:I30"/>
    <mergeCell ref="H29:I29"/>
    <mergeCell ref="H20:I20"/>
    <mergeCell ref="E37:G37"/>
    <mergeCell ref="D32:E32"/>
    <mergeCell ref="E36:G36"/>
    <mergeCell ref="G31:G32"/>
    <mergeCell ref="D6:E6"/>
    <mergeCell ref="E26:G26"/>
    <mergeCell ref="E27:G27"/>
    <mergeCell ref="E28:G28"/>
    <mergeCell ref="E9:G9"/>
    <mergeCell ref="G10:G11"/>
    <mergeCell ref="D11:E11"/>
    <mergeCell ref="E38:G38"/>
    <mergeCell ref="E20:G20"/>
    <mergeCell ref="E24:G24"/>
    <mergeCell ref="E25:G25"/>
    <mergeCell ref="D22:E22"/>
    <mergeCell ref="E47:G47"/>
    <mergeCell ref="E48:G48"/>
    <mergeCell ref="E44:G44"/>
    <mergeCell ref="E45:G45"/>
    <mergeCell ref="D42:E42"/>
    <mergeCell ref="E46:G46"/>
    <mergeCell ref="H39:I39"/>
    <mergeCell ref="H40:I40"/>
    <mergeCell ref="G41:G42"/>
    <mergeCell ref="B19:C22"/>
    <mergeCell ref="B13:C18"/>
    <mergeCell ref="G21:G22"/>
    <mergeCell ref="E13:G13"/>
    <mergeCell ref="E14:G14"/>
    <mergeCell ref="E15:G15"/>
    <mergeCell ref="E16:G16"/>
    <mergeCell ref="E34:G34"/>
    <mergeCell ref="E35:G35"/>
    <mergeCell ref="E29:G29"/>
    <mergeCell ref="E30:G30"/>
    <mergeCell ref="E39:G39"/>
    <mergeCell ref="E40:G40"/>
    <mergeCell ref="B2:I4"/>
    <mergeCell ref="B6:C6"/>
    <mergeCell ref="B49:I49"/>
    <mergeCell ref="B50:I59"/>
    <mergeCell ref="B24:C28"/>
    <mergeCell ref="B29:C32"/>
    <mergeCell ref="B34:C38"/>
    <mergeCell ref="B39:C42"/>
    <mergeCell ref="B44:C48"/>
    <mergeCell ref="E19:G19"/>
    <mergeCell ref="E17:G17"/>
    <mergeCell ref="H19:I19"/>
    <mergeCell ref="E8:G8"/>
    <mergeCell ref="H8:I8"/>
    <mergeCell ref="H9:I9"/>
    <mergeCell ref="B8:C11"/>
  </mergeCells>
  <conditionalFormatting sqref="I14 I25 I35 I45">
    <cfRule type="expression" dxfId="144" priority="16">
      <formula>$I$14*1.05&lt;$H$9</formula>
    </cfRule>
  </conditionalFormatting>
  <conditionalFormatting sqref="I15 I26 I36 I46">
    <cfRule type="expression" dxfId="143" priority="14">
      <formula>$I$15*1.05&lt;$H$9</formula>
    </cfRule>
  </conditionalFormatting>
  <conditionalFormatting sqref="I16 I27 I37 I47">
    <cfRule type="expression" dxfId="142" priority="12">
      <formula>$I$16*0.95&gt;$H$9</formula>
    </cfRule>
  </conditionalFormatting>
  <conditionalFormatting sqref="I17 I28 I38 I48">
    <cfRule type="expression" dxfId="141" priority="10">
      <formula>$I$17*0.95&gt;$H$9</formula>
    </cfRule>
  </conditionalFormatting>
  <conditionalFormatting sqref="I45 I14 I25 I35">
    <cfRule type="expression" dxfId="140" priority="15">
      <formula>$I$14*0.95&gt;$H$9</formula>
    </cfRule>
  </conditionalFormatting>
  <conditionalFormatting sqref="I45">
    <cfRule type="expression" dxfId="139" priority="7">
      <formula>$I$14*0.95&gt;$H$9</formula>
    </cfRule>
    <cfRule type="expression" dxfId="138" priority="8">
      <formula>$I$14*1.05&lt;$H$9</formula>
    </cfRule>
  </conditionalFormatting>
  <conditionalFormatting sqref="I46 I15 I26 I36">
    <cfRule type="expression" dxfId="137" priority="13">
      <formula>$I$15*0.95&gt;$H$9</formula>
    </cfRule>
  </conditionalFormatting>
  <conditionalFormatting sqref="I46">
    <cfRule type="expression" dxfId="136" priority="5">
      <formula>$I$15*0.95&gt;$H$9</formula>
    </cfRule>
    <cfRule type="expression" dxfId="135" priority="6">
      <formula>$I$15*1.05&lt;$H$9</formula>
    </cfRule>
  </conditionalFormatting>
  <conditionalFormatting sqref="I47 I16 I27 I37">
    <cfRule type="expression" dxfId="134" priority="11">
      <formula>$I$16*1.05&lt;$H$9</formula>
    </cfRule>
  </conditionalFormatting>
  <conditionalFormatting sqref="I47">
    <cfRule type="expression" dxfId="133" priority="3">
      <formula>$I$16*1.05&lt;$H$9</formula>
    </cfRule>
    <cfRule type="expression" dxfId="132" priority="4">
      <formula>$I$16*0.95&gt;$H$9</formula>
    </cfRule>
  </conditionalFormatting>
  <conditionalFormatting sqref="I48 I17 I28 I38">
    <cfRule type="expression" dxfId="131" priority="9">
      <formula>$I$17*1.05&lt;$H$9</formula>
    </cfRule>
  </conditionalFormatting>
  <conditionalFormatting sqref="I48">
    <cfRule type="expression" dxfId="130" priority="1">
      <formula>$I$17*1.05&lt;$H$9</formula>
    </cfRule>
    <cfRule type="expression" dxfId="129" priority="2">
      <formula>$I$17*0.95&gt;$H$9</formula>
    </cfRule>
  </conditionalFormatting>
  <dataValidations count="1">
    <dataValidation type="list" allowBlank="1" showInputMessage="1" showErrorMessage="1" sqref="E10 E21 E31 E41" xr:uid="{7F84A13F-195A-4F9F-897F-014BE982E067}">
      <formula1>$Y$5:$Y$11</formula1>
    </dataValidation>
  </dataValidations>
  <pageMargins left="0.25" right="0.25" top="0.25" bottom="0.2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7" r:id="rId4" name="Check Box 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59" r:id="rId5" name="Check Box 7">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62" r:id="rId6" name="Check Box 10">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63" r:id="rId7" name="Check Box 11">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64" r:id="rId8" name="Check Box 12">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65" r:id="rId9" name="Check Box 13">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66" r:id="rId10" name="Check Box 14">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67" r:id="rId11" name="Check Box 15">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74" r:id="rId12" name="Check Box 22">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75" r:id="rId13" name="Check Box 23">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76" r:id="rId14" name="Check Box 24">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77" r:id="rId15" name="Check Box 25">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78" r:id="rId16" name="Check Box 26">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79" r:id="rId17" name="Check Box 27">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80" r:id="rId18" name="Check Box 28">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81" r:id="rId19" name="Check Box 29">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87" r:id="rId20" name="Check Box 3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88" r:id="rId21" name="Check Box 36">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89" r:id="rId22" name="Check Box 37">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90" r:id="rId23" name="Check Box 38">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91" r:id="rId24" name="Check Box 39">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92" r:id="rId25" name="Check Box 40">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93" r:id="rId26" name="Check Box 41">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94" r:id="rId27" name="Check Box 42">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02" r:id="rId28" name="Check Box 50">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03" r:id="rId29" name="Check Box 51">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04" r:id="rId30" name="Check Box 52">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05" r:id="rId31" name="Check Box 53">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06" r:id="rId32" name="Check Box 54">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07" r:id="rId33" name="Check Box 55">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08" r:id="rId34" name="Check Box 56">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09" r:id="rId35" name="Check Box 57">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13" r:id="rId36" name="Check Box 61">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14" r:id="rId37" name="Check Box 62">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15" r:id="rId38" name="Check Box 63">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16" r:id="rId39" name="Check Box 64">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17" r:id="rId40" name="Check Box 65">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18" r:id="rId41" name="Check Box 66">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19" r:id="rId42" name="Check Box 67">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20" r:id="rId43" name="Check Box 68">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5A6C6-0303-48C1-92BF-D75B61B47444}">
  <sheetPr codeName="Sheet6">
    <tabColor theme="4" tint="0.39997558519241921"/>
    <pageSetUpPr fitToPage="1"/>
  </sheetPr>
  <dimension ref="B1:K39"/>
  <sheetViews>
    <sheetView showGridLines="0" showRowColHeaders="0" workbookViewId="0">
      <selection activeCell="E8" sqref="E8:I8"/>
    </sheetView>
  </sheetViews>
  <sheetFormatPr defaultRowHeight="15" x14ac:dyDescent="0.25"/>
  <cols>
    <col min="1" max="1" width="5.7109375" customWidth="1"/>
    <col min="2" max="2" width="2.7109375" customWidth="1"/>
    <col min="7" max="7" width="14.28515625" customWidth="1"/>
    <col min="10" max="10" width="14.28515625" customWidth="1"/>
  </cols>
  <sheetData>
    <row r="1" spans="2:11" ht="15.75" thickBot="1" x14ac:dyDescent="0.3">
      <c r="J1" s="786" t="s">
        <v>609</v>
      </c>
      <c r="K1" s="786"/>
    </row>
    <row r="2" spans="2:11" ht="21" customHeight="1" x14ac:dyDescent="0.25">
      <c r="B2" s="787" t="s">
        <v>99</v>
      </c>
      <c r="C2" s="788"/>
      <c r="D2" s="788"/>
      <c r="E2" s="788"/>
      <c r="F2" s="788"/>
      <c r="G2" s="788"/>
      <c r="H2" s="788"/>
      <c r="I2" s="788"/>
      <c r="J2" s="788"/>
      <c r="K2" s="789"/>
    </row>
    <row r="3" spans="2:11" ht="20.100000000000001" customHeight="1" x14ac:dyDescent="0.25">
      <c r="B3" s="790"/>
      <c r="C3" s="791"/>
      <c r="D3" s="791"/>
      <c r="E3" s="791"/>
      <c r="F3" s="791"/>
      <c r="G3" s="791"/>
      <c r="H3" s="791"/>
      <c r="I3" s="791"/>
      <c r="J3" s="791"/>
      <c r="K3" s="792"/>
    </row>
    <row r="4" spans="2:11" ht="20.100000000000001" customHeight="1" thickBot="1" x14ac:dyDescent="0.3">
      <c r="B4" s="793"/>
      <c r="C4" s="794"/>
      <c r="D4" s="794"/>
      <c r="E4" s="794"/>
      <c r="F4" s="794"/>
      <c r="G4" s="794"/>
      <c r="H4" s="794"/>
      <c r="I4" s="794"/>
      <c r="J4" s="794"/>
      <c r="K4" s="795"/>
    </row>
    <row r="5" spans="2:11" ht="20.100000000000001" customHeight="1" x14ac:dyDescent="0.25">
      <c r="B5" s="30"/>
      <c r="K5" s="24"/>
    </row>
    <row r="6" spans="2:11" ht="20.100000000000001" customHeight="1" x14ac:dyDescent="0.25">
      <c r="B6" s="30"/>
      <c r="K6" s="24"/>
    </row>
    <row r="7" spans="2:11" ht="20.100000000000001" customHeight="1" x14ac:dyDescent="0.25">
      <c r="B7" s="30"/>
      <c r="C7" s="82"/>
      <c r="K7" s="24"/>
    </row>
    <row r="8" spans="2:11" ht="20.100000000000001" customHeight="1" x14ac:dyDescent="0.25">
      <c r="B8" s="30"/>
      <c r="C8" s="796" t="s">
        <v>1</v>
      </c>
      <c r="D8" s="796"/>
      <c r="E8" s="797" t="s">
        <v>2</v>
      </c>
      <c r="F8" s="798"/>
      <c r="G8" s="798"/>
      <c r="H8" s="798"/>
      <c r="I8" s="799"/>
      <c r="K8" s="24"/>
    </row>
    <row r="9" spans="2:11" ht="20.100000000000001" customHeight="1" x14ac:dyDescent="0.25">
      <c r="B9" s="30"/>
      <c r="C9" s="28"/>
      <c r="E9" s="27"/>
      <c r="F9" s="27"/>
      <c r="K9" s="24"/>
    </row>
    <row r="10" spans="2:11" ht="20.100000000000001" customHeight="1" x14ac:dyDescent="0.25">
      <c r="B10" s="30"/>
      <c r="C10" s="796" t="s">
        <v>3</v>
      </c>
      <c r="D10" s="796"/>
      <c r="E10" s="797"/>
      <c r="F10" s="798"/>
      <c r="G10" s="798"/>
      <c r="H10" s="798"/>
      <c r="I10" s="799"/>
      <c r="K10" s="24"/>
    </row>
    <row r="11" spans="2:11" ht="20.100000000000001" customHeight="1" x14ac:dyDescent="0.25">
      <c r="B11" s="30"/>
      <c r="C11" s="28"/>
      <c r="K11" s="24"/>
    </row>
    <row r="12" spans="2:11" ht="20.100000000000001" customHeight="1" x14ac:dyDescent="0.25">
      <c r="B12" s="30"/>
      <c r="C12" s="588" t="s">
        <v>100</v>
      </c>
      <c r="D12" s="588"/>
      <c r="E12" s="588"/>
      <c r="F12" s="588"/>
      <c r="G12" s="588"/>
      <c r="H12" s="588"/>
      <c r="I12" s="588"/>
      <c r="J12" s="588"/>
      <c r="K12" s="24"/>
    </row>
    <row r="13" spans="2:11" ht="20.100000000000001" customHeight="1" thickBot="1" x14ac:dyDescent="0.3">
      <c r="B13" s="30"/>
      <c r="C13" s="28"/>
      <c r="D13" s="28"/>
      <c r="E13" s="28"/>
      <c r="J13" s="31"/>
      <c r="K13" s="24"/>
    </row>
    <row r="14" spans="2:11" ht="20.100000000000001" customHeight="1" thickBot="1" x14ac:dyDescent="0.3">
      <c r="B14" s="30"/>
      <c r="C14" s="657" t="s">
        <v>77</v>
      </c>
      <c r="D14" s="657"/>
      <c r="E14" s="657" t="s">
        <v>101</v>
      </c>
      <c r="F14" s="657"/>
      <c r="G14" s="48">
        <v>0</v>
      </c>
      <c r="H14" s="28"/>
      <c r="I14" s="28"/>
      <c r="J14" s="234">
        <f>G14</f>
        <v>0</v>
      </c>
      <c r="K14" s="24"/>
    </row>
    <row r="15" spans="2:11" ht="20.100000000000001" customHeight="1" thickBot="1" x14ac:dyDescent="0.3">
      <c r="B15" s="30"/>
      <c r="H15" s="617" t="s">
        <v>102</v>
      </c>
      <c r="I15" s="617"/>
      <c r="K15" s="24"/>
    </row>
    <row r="16" spans="2:11" ht="20.100000000000001" customHeight="1" thickBot="1" x14ac:dyDescent="0.3">
      <c r="B16" s="30"/>
      <c r="C16" s="657" t="s">
        <v>103</v>
      </c>
      <c r="D16" s="657"/>
      <c r="E16" s="657" t="s">
        <v>101</v>
      </c>
      <c r="F16" s="657"/>
      <c r="G16" s="48">
        <v>0</v>
      </c>
      <c r="H16" s="783">
        <v>0</v>
      </c>
      <c r="I16" s="784"/>
      <c r="J16" s="234">
        <f>G16*H16+G16</f>
        <v>0</v>
      </c>
      <c r="K16" s="24"/>
    </row>
    <row r="17" spans="2:11" ht="20.100000000000001" customHeight="1" thickBot="1" x14ac:dyDescent="0.3">
      <c r="B17" s="30"/>
      <c r="C17" s="25"/>
      <c r="D17" s="25"/>
      <c r="E17" s="25"/>
      <c r="F17" s="28"/>
      <c r="H17" s="782" t="s">
        <v>104</v>
      </c>
      <c r="I17" s="782"/>
      <c r="J17" s="32"/>
      <c r="K17" s="24"/>
    </row>
    <row r="18" spans="2:11" ht="20.100000000000001" customHeight="1" thickBot="1" x14ac:dyDescent="0.3">
      <c r="B18" s="30"/>
      <c r="C18" s="657" t="s">
        <v>105</v>
      </c>
      <c r="D18" s="657"/>
      <c r="E18" s="657" t="s">
        <v>101</v>
      </c>
      <c r="F18" s="657"/>
      <c r="G18" s="48">
        <v>0</v>
      </c>
      <c r="H18" s="783">
        <v>0</v>
      </c>
      <c r="I18" s="784"/>
      <c r="J18" s="234">
        <f>G18*H18+G18</f>
        <v>0</v>
      </c>
      <c r="K18" s="24"/>
    </row>
    <row r="19" spans="2:11" ht="20.100000000000001" customHeight="1" thickBot="1" x14ac:dyDescent="0.3">
      <c r="B19" s="30"/>
      <c r="C19" s="25"/>
      <c r="D19" s="25"/>
      <c r="E19" s="25"/>
      <c r="F19" s="28"/>
      <c r="H19" s="782" t="s">
        <v>104</v>
      </c>
      <c r="I19" s="782"/>
      <c r="J19" s="32"/>
      <c r="K19" s="24"/>
    </row>
    <row r="20" spans="2:11" ht="20.100000000000001" customHeight="1" thickBot="1" x14ac:dyDescent="0.3">
      <c r="B20" s="30"/>
      <c r="C20" s="657" t="s">
        <v>106</v>
      </c>
      <c r="D20" s="657"/>
      <c r="E20" s="781" t="s">
        <v>101</v>
      </c>
      <c r="F20" s="781"/>
      <c r="G20" s="60">
        <v>0</v>
      </c>
      <c r="H20" s="248"/>
      <c r="I20" s="248"/>
      <c r="J20" s="234">
        <f>G20</f>
        <v>0</v>
      </c>
      <c r="K20" s="24"/>
    </row>
    <row r="21" spans="2:11" ht="20.100000000000001" customHeight="1" thickBot="1" x14ac:dyDescent="0.3">
      <c r="B21" s="30"/>
      <c r="C21" s="25"/>
      <c r="D21" s="25"/>
      <c r="E21" s="25"/>
      <c r="F21" s="28"/>
      <c r="H21" s="248"/>
      <c r="I21" s="248"/>
      <c r="J21" s="32"/>
      <c r="K21" s="24"/>
    </row>
    <row r="22" spans="2:11" ht="20.100000000000001" customHeight="1" thickBot="1" x14ac:dyDescent="0.3">
      <c r="B22" s="30"/>
      <c r="C22" s="657" t="s">
        <v>107</v>
      </c>
      <c r="D22" s="657"/>
      <c r="E22" s="781" t="s">
        <v>101</v>
      </c>
      <c r="F22" s="781"/>
      <c r="G22" s="60">
        <v>0</v>
      </c>
      <c r="H22" s="248"/>
      <c r="I22" s="248"/>
      <c r="J22" s="234">
        <f>G22</f>
        <v>0</v>
      </c>
      <c r="K22" s="24"/>
    </row>
    <row r="23" spans="2:11" ht="20.100000000000001" customHeight="1" thickBot="1" x14ac:dyDescent="0.3">
      <c r="B23" s="30"/>
      <c r="C23" s="25"/>
      <c r="D23" s="25"/>
      <c r="E23" s="25"/>
      <c r="F23" s="28"/>
      <c r="H23" s="248"/>
      <c r="I23" s="248"/>
      <c r="J23" s="32"/>
      <c r="K23" s="24"/>
    </row>
    <row r="24" spans="2:11" ht="20.100000000000001" customHeight="1" thickBot="1" x14ac:dyDescent="0.3">
      <c r="B24" s="30"/>
      <c r="C24" s="779"/>
      <c r="D24" s="780"/>
      <c r="E24" s="781" t="s">
        <v>101</v>
      </c>
      <c r="F24" s="781"/>
      <c r="G24" s="60">
        <v>0</v>
      </c>
      <c r="H24" s="248"/>
      <c r="I24" s="248"/>
      <c r="J24" s="234">
        <f>G24</f>
        <v>0</v>
      </c>
      <c r="K24" s="24"/>
    </row>
    <row r="25" spans="2:11" ht="20.100000000000001" customHeight="1" thickBot="1" x14ac:dyDescent="0.3">
      <c r="B25" s="30"/>
      <c r="C25" s="785" t="s">
        <v>108</v>
      </c>
      <c r="D25" s="785"/>
      <c r="E25" s="25"/>
      <c r="F25" s="28"/>
      <c r="H25" s="248"/>
      <c r="I25" s="248"/>
      <c r="J25" s="32"/>
      <c r="K25" s="24"/>
    </row>
    <row r="26" spans="2:11" ht="20.100000000000001" customHeight="1" thickBot="1" x14ac:dyDescent="0.3">
      <c r="B26" s="30"/>
      <c r="C26" s="779"/>
      <c r="D26" s="780"/>
      <c r="E26" s="781" t="s">
        <v>101</v>
      </c>
      <c r="F26" s="781"/>
      <c r="G26" s="60">
        <v>0</v>
      </c>
      <c r="H26" s="248"/>
      <c r="I26" s="248"/>
      <c r="J26" s="234">
        <f>G26</f>
        <v>0</v>
      </c>
      <c r="K26" s="24"/>
    </row>
    <row r="27" spans="2:11" ht="20.100000000000001" customHeight="1" thickBot="1" x14ac:dyDescent="0.3">
      <c r="B27" s="30"/>
      <c r="C27" s="762" t="s">
        <v>108</v>
      </c>
      <c r="D27" s="762"/>
      <c r="E27" s="25"/>
      <c r="F27" s="28"/>
      <c r="H27" s="248"/>
      <c r="I27" s="248"/>
      <c r="J27" s="32"/>
      <c r="K27" s="24"/>
    </row>
    <row r="28" spans="2:11" ht="20.100000000000001" customHeight="1" thickBot="1" x14ac:dyDescent="0.3">
      <c r="B28" s="30"/>
      <c r="C28" s="247"/>
      <c r="D28" s="247"/>
      <c r="E28" s="25"/>
      <c r="F28" s="28"/>
      <c r="H28" s="248"/>
      <c r="I28" s="248"/>
      <c r="J28" s="234">
        <f>J14+J16+J18+J20+J22+J24+J26</f>
        <v>0</v>
      </c>
      <c r="K28" s="24"/>
    </row>
    <row r="29" spans="2:11" ht="20.100000000000001" customHeight="1" x14ac:dyDescent="0.25">
      <c r="B29" s="30"/>
      <c r="C29" s="247"/>
      <c r="D29" s="247"/>
      <c r="E29" s="25"/>
      <c r="F29" s="28"/>
      <c r="H29" s="248"/>
      <c r="I29" s="248"/>
      <c r="J29" s="32"/>
      <c r="K29" s="24"/>
    </row>
    <row r="30" spans="2:11" ht="20.100000000000001" customHeight="1" x14ac:dyDescent="0.25">
      <c r="B30" s="673" t="s">
        <v>109</v>
      </c>
      <c r="C30" s="674"/>
      <c r="D30" s="674"/>
      <c r="E30" s="674"/>
      <c r="F30" s="674"/>
      <c r="G30" s="674"/>
      <c r="H30" s="674"/>
      <c r="I30" s="674"/>
      <c r="J30" s="674"/>
      <c r="K30" s="763"/>
    </row>
    <row r="31" spans="2:11" ht="19.5" customHeight="1" thickBot="1" x14ac:dyDescent="0.3">
      <c r="B31" s="764" t="s">
        <v>110</v>
      </c>
      <c r="C31" s="765"/>
      <c r="D31" s="765"/>
      <c r="E31" s="765"/>
      <c r="F31" s="765"/>
      <c r="G31" s="765"/>
      <c r="H31" s="765"/>
      <c r="I31" s="765"/>
      <c r="J31" s="765"/>
      <c r="K31" s="766"/>
    </row>
    <row r="32" spans="2:11" ht="19.5" customHeight="1" thickBot="1" x14ac:dyDescent="0.3">
      <c r="B32" s="767" t="s">
        <v>111</v>
      </c>
      <c r="C32" s="768"/>
      <c r="D32" s="768"/>
      <c r="E32" s="768"/>
      <c r="F32" s="768"/>
      <c r="G32" s="768"/>
      <c r="H32" s="768"/>
      <c r="I32" s="768"/>
      <c r="J32" s="768"/>
      <c r="K32" s="769"/>
    </row>
    <row r="33" spans="2:11" x14ac:dyDescent="0.25">
      <c r="B33" s="770"/>
      <c r="C33" s="771"/>
      <c r="D33" s="771"/>
      <c r="E33" s="771"/>
      <c r="F33" s="771"/>
      <c r="G33" s="771"/>
      <c r="H33" s="771"/>
      <c r="I33" s="771"/>
      <c r="J33" s="771"/>
      <c r="K33" s="772"/>
    </row>
    <row r="34" spans="2:11" x14ac:dyDescent="0.25">
      <c r="B34" s="773"/>
      <c r="C34" s="774"/>
      <c r="D34" s="774"/>
      <c r="E34" s="774"/>
      <c r="F34" s="774"/>
      <c r="G34" s="774"/>
      <c r="H34" s="774"/>
      <c r="I34" s="774"/>
      <c r="J34" s="774"/>
      <c r="K34" s="775"/>
    </row>
    <row r="35" spans="2:11" x14ac:dyDescent="0.25">
      <c r="B35" s="773"/>
      <c r="C35" s="774"/>
      <c r="D35" s="774"/>
      <c r="E35" s="774"/>
      <c r="F35" s="774"/>
      <c r="G35" s="774"/>
      <c r="H35" s="774"/>
      <c r="I35" s="774"/>
      <c r="J35" s="774"/>
      <c r="K35" s="775"/>
    </row>
    <row r="36" spans="2:11" x14ac:dyDescent="0.25">
      <c r="B36" s="773"/>
      <c r="C36" s="774"/>
      <c r="D36" s="774"/>
      <c r="E36" s="774"/>
      <c r="F36" s="774"/>
      <c r="G36" s="774"/>
      <c r="H36" s="774"/>
      <c r="I36" s="774"/>
      <c r="J36" s="774"/>
      <c r="K36" s="775"/>
    </row>
    <row r="37" spans="2:11" x14ac:dyDescent="0.25">
      <c r="B37" s="773"/>
      <c r="C37" s="774"/>
      <c r="D37" s="774"/>
      <c r="E37" s="774"/>
      <c r="F37" s="774"/>
      <c r="G37" s="774"/>
      <c r="H37" s="774"/>
      <c r="I37" s="774"/>
      <c r="J37" s="774"/>
      <c r="K37" s="775"/>
    </row>
    <row r="38" spans="2:11" x14ac:dyDescent="0.25">
      <c r="B38" s="773"/>
      <c r="C38" s="774"/>
      <c r="D38" s="774"/>
      <c r="E38" s="774"/>
      <c r="F38" s="774"/>
      <c r="G38" s="774"/>
      <c r="H38" s="774"/>
      <c r="I38" s="774"/>
      <c r="J38" s="774"/>
      <c r="K38" s="775"/>
    </row>
    <row r="39" spans="2:11" ht="15.75" thickBot="1" x14ac:dyDescent="0.3">
      <c r="B39" s="776"/>
      <c r="C39" s="777"/>
      <c r="D39" s="777"/>
      <c r="E39" s="777"/>
      <c r="F39" s="777"/>
      <c r="G39" s="777"/>
      <c r="H39" s="777"/>
      <c r="I39" s="777"/>
      <c r="J39" s="777"/>
      <c r="K39" s="778"/>
    </row>
  </sheetData>
  <sheetProtection algorithmName="SHA-512" hashValue="n574IbRH68EMnxiFP6OOGgXflQ/H2mur3x7LavrTTowLeAS8HRvXJjvrRQipA709bmxtG1GU7IHvZXfuotjSbw==" saltValue="lb5eZW3DT854ckkZNWBv1Q==" spinCount="100000" sheet="1" objects="1" scenarios="1" selectLockedCells="1"/>
  <mergeCells count="32">
    <mergeCell ref="J1:K1"/>
    <mergeCell ref="C12:J12"/>
    <mergeCell ref="B2:K4"/>
    <mergeCell ref="C8:D8"/>
    <mergeCell ref="E8:I8"/>
    <mergeCell ref="C10:D10"/>
    <mergeCell ref="E10:I10"/>
    <mergeCell ref="C14:D14"/>
    <mergeCell ref="E14:F14"/>
    <mergeCell ref="H15:I15"/>
    <mergeCell ref="C16:D16"/>
    <mergeCell ref="E16:F16"/>
    <mergeCell ref="H16:I16"/>
    <mergeCell ref="C26:D26"/>
    <mergeCell ref="E26:F26"/>
    <mergeCell ref="H17:I17"/>
    <mergeCell ref="C18:D18"/>
    <mergeCell ref="E18:F18"/>
    <mergeCell ref="H18:I18"/>
    <mergeCell ref="H19:I19"/>
    <mergeCell ref="C20:D20"/>
    <mergeCell ref="E20:F20"/>
    <mergeCell ref="C22:D22"/>
    <mergeCell ref="E22:F22"/>
    <mergeCell ref="C24:D24"/>
    <mergeCell ref="E24:F24"/>
    <mergeCell ref="C25:D25"/>
    <mergeCell ref="C27:D27"/>
    <mergeCell ref="B30:K30"/>
    <mergeCell ref="B31:K31"/>
    <mergeCell ref="B32:K32"/>
    <mergeCell ref="B33:K39"/>
  </mergeCells>
  <pageMargins left="0.7" right="0.7" top="0.75" bottom="0.75" header="0.3" footer="0.3"/>
  <pageSetup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1">
    <tabColor theme="4" tint="0.39997558519241921"/>
    <pageSetUpPr fitToPage="1"/>
  </sheetPr>
  <dimension ref="B1:T76"/>
  <sheetViews>
    <sheetView showGridLines="0" showRowColHeaders="0" workbookViewId="0">
      <selection activeCell="I18" sqref="I18"/>
    </sheetView>
  </sheetViews>
  <sheetFormatPr defaultRowHeight="15" x14ac:dyDescent="0.25"/>
  <cols>
    <col min="1" max="1" width="1.7109375" customWidth="1"/>
    <col min="2" max="2" width="2.7109375" customWidth="1"/>
    <col min="3" max="3" width="5.5703125" customWidth="1"/>
    <col min="8" max="8" width="9.140625" customWidth="1"/>
    <col min="9" max="9" width="14.28515625" customWidth="1"/>
    <col min="10" max="10" width="5.7109375" customWidth="1"/>
    <col min="11" max="11" width="14.28515625" customWidth="1"/>
    <col min="12" max="12" width="3.28515625" customWidth="1"/>
    <col min="13" max="17" width="15.7109375" customWidth="1"/>
  </cols>
  <sheetData>
    <row r="1" spans="2:12" ht="15.75" thickBot="1" x14ac:dyDescent="0.3">
      <c r="J1" s="786" t="s">
        <v>609</v>
      </c>
      <c r="K1" s="786"/>
      <c r="L1" s="786"/>
    </row>
    <row r="2" spans="2:12" ht="21" customHeight="1" x14ac:dyDescent="0.25">
      <c r="B2" s="787" t="s">
        <v>112</v>
      </c>
      <c r="C2" s="788"/>
      <c r="D2" s="788"/>
      <c r="E2" s="788"/>
      <c r="F2" s="788"/>
      <c r="G2" s="788"/>
      <c r="H2" s="788"/>
      <c r="I2" s="788"/>
      <c r="J2" s="788"/>
      <c r="K2" s="788"/>
      <c r="L2" s="789"/>
    </row>
    <row r="3" spans="2:12" x14ac:dyDescent="0.25">
      <c r="B3" s="790"/>
      <c r="C3" s="791"/>
      <c r="D3" s="791"/>
      <c r="E3" s="791"/>
      <c r="F3" s="791"/>
      <c r="G3" s="791"/>
      <c r="H3" s="791"/>
      <c r="I3" s="791"/>
      <c r="J3" s="791"/>
      <c r="K3" s="791"/>
      <c r="L3" s="792"/>
    </row>
    <row r="4" spans="2:12" ht="15" customHeight="1" thickBot="1" x14ac:dyDescent="0.3">
      <c r="B4" s="793"/>
      <c r="C4" s="794"/>
      <c r="D4" s="794"/>
      <c r="E4" s="794"/>
      <c r="F4" s="794"/>
      <c r="G4" s="794"/>
      <c r="H4" s="794"/>
      <c r="I4" s="794"/>
      <c r="J4" s="794"/>
      <c r="K4" s="794"/>
      <c r="L4" s="795"/>
    </row>
    <row r="5" spans="2:12" ht="15" customHeight="1" x14ac:dyDescent="0.25">
      <c r="B5" s="30"/>
      <c r="L5" s="24"/>
    </row>
    <row r="6" spans="2:12" x14ac:dyDescent="0.25">
      <c r="B6" s="30"/>
      <c r="L6" s="24"/>
    </row>
    <row r="7" spans="2:12" x14ac:dyDescent="0.25">
      <c r="B7" s="30"/>
      <c r="D7" s="82"/>
      <c r="L7" s="24"/>
    </row>
    <row r="8" spans="2:12" x14ac:dyDescent="0.25">
      <c r="B8" s="30"/>
      <c r="E8" s="588" t="s">
        <v>1</v>
      </c>
      <c r="F8" s="588"/>
      <c r="G8" s="800"/>
      <c r="H8" s="801"/>
      <c r="I8" s="801"/>
      <c r="J8" s="801"/>
      <c r="K8" s="802"/>
      <c r="L8" s="24"/>
    </row>
    <row r="9" spans="2:12" x14ac:dyDescent="0.25">
      <c r="B9" s="30"/>
      <c r="D9" s="28"/>
      <c r="F9" s="27"/>
      <c r="G9" s="27"/>
      <c r="L9" s="24"/>
    </row>
    <row r="10" spans="2:12" x14ac:dyDescent="0.25">
      <c r="B10" s="30"/>
      <c r="E10" s="588" t="s">
        <v>113</v>
      </c>
      <c r="F10" s="588"/>
      <c r="G10" s="800" t="s">
        <v>2</v>
      </c>
      <c r="H10" s="801"/>
      <c r="I10" s="801"/>
      <c r="J10" s="801"/>
      <c r="K10" s="802"/>
      <c r="L10" s="24"/>
    </row>
    <row r="11" spans="2:12" x14ac:dyDescent="0.25">
      <c r="B11" s="30"/>
      <c r="D11" s="82"/>
      <c r="E11" s="82"/>
      <c r="F11" s="166"/>
      <c r="G11" s="166"/>
      <c r="H11" s="166"/>
      <c r="I11" s="166"/>
      <c r="J11" s="166"/>
      <c r="L11" s="24"/>
    </row>
    <row r="12" spans="2:12" ht="15" customHeight="1" x14ac:dyDescent="0.25">
      <c r="B12" s="30"/>
      <c r="C12" s="796" t="s">
        <v>114</v>
      </c>
      <c r="D12" s="796"/>
      <c r="E12" s="796"/>
      <c r="F12" s="796"/>
      <c r="G12" s="796"/>
      <c r="H12" s="815"/>
      <c r="I12" s="49">
        <v>0</v>
      </c>
      <c r="J12" s="166"/>
      <c r="L12" s="24" t="s">
        <v>2</v>
      </c>
    </row>
    <row r="13" spans="2:12" x14ac:dyDescent="0.25">
      <c r="B13" s="30"/>
      <c r="D13" s="28"/>
      <c r="L13" s="24"/>
    </row>
    <row r="14" spans="2:12" x14ac:dyDescent="0.25">
      <c r="B14" s="167">
        <v>1</v>
      </c>
      <c r="C14" s="796" t="s">
        <v>115</v>
      </c>
      <c r="D14" s="796"/>
      <c r="E14" s="796"/>
      <c r="F14" s="796"/>
      <c r="G14" s="796"/>
      <c r="H14" s="796"/>
      <c r="I14" s="50"/>
      <c r="J14" s="34"/>
      <c r="L14" s="39"/>
    </row>
    <row r="15" spans="2:12" x14ac:dyDescent="0.25">
      <c r="B15" s="156">
        <v>2</v>
      </c>
      <c r="C15" s="660" t="s">
        <v>116</v>
      </c>
      <c r="D15" s="660"/>
      <c r="E15" s="660"/>
      <c r="F15" s="660"/>
      <c r="G15" s="660"/>
      <c r="H15" s="660"/>
      <c r="I15" s="660"/>
      <c r="J15" s="74"/>
      <c r="K15" s="74"/>
      <c r="L15" s="158"/>
    </row>
    <row r="16" spans="2:12" x14ac:dyDescent="0.25">
      <c r="B16" s="167"/>
      <c r="D16" s="805" t="s">
        <v>117</v>
      </c>
      <c r="E16" s="805"/>
      <c r="F16" s="805"/>
      <c r="G16" s="805"/>
      <c r="H16" s="805"/>
      <c r="I16" s="49"/>
      <c r="L16" s="158"/>
    </row>
    <row r="17" spans="2:20" x14ac:dyDescent="0.25">
      <c r="B17" s="167"/>
      <c r="D17" s="805" t="s">
        <v>118</v>
      </c>
      <c r="E17" s="805"/>
      <c r="F17" s="805"/>
      <c r="G17" s="805"/>
      <c r="H17" s="805"/>
      <c r="I17" s="49"/>
      <c r="L17" s="158"/>
    </row>
    <row r="18" spans="2:20" x14ac:dyDescent="0.25">
      <c r="B18" s="167"/>
      <c r="D18" s="805" t="s">
        <v>119</v>
      </c>
      <c r="E18" s="805"/>
      <c r="F18" s="805"/>
      <c r="G18" s="805"/>
      <c r="H18" s="805"/>
      <c r="I18" s="49">
        <v>0</v>
      </c>
      <c r="L18" s="158"/>
    </row>
    <row r="19" spans="2:20" ht="15.75" thickBot="1" x14ac:dyDescent="0.3">
      <c r="B19" s="167"/>
      <c r="D19" s="805" t="s">
        <v>120</v>
      </c>
      <c r="E19" s="805"/>
      <c r="F19" s="805"/>
      <c r="G19" s="805"/>
      <c r="H19" s="805"/>
      <c r="I19" s="49">
        <v>0</v>
      </c>
      <c r="L19" s="158"/>
    </row>
    <row r="20" spans="2:20" ht="15.75" thickBot="1" x14ac:dyDescent="0.3">
      <c r="B20" s="167"/>
      <c r="C20" s="660" t="s">
        <v>121</v>
      </c>
      <c r="D20" s="660"/>
      <c r="K20" s="235">
        <f>SUM(I16:I19)</f>
        <v>0</v>
      </c>
      <c r="L20" s="158"/>
    </row>
    <row r="21" spans="2:20" ht="15.75" thickBot="1" x14ac:dyDescent="0.3">
      <c r="B21" s="167"/>
      <c r="C21" s="160"/>
      <c r="D21" s="160"/>
      <c r="G21" s="829" t="s">
        <v>122</v>
      </c>
      <c r="H21" s="829"/>
      <c r="I21" s="829"/>
      <c r="K21" s="235">
        <f>I14-K20</f>
        <v>0</v>
      </c>
      <c r="L21" s="158"/>
    </row>
    <row r="22" spans="2:20" x14ac:dyDescent="0.25">
      <c r="B22" s="167">
        <v>3</v>
      </c>
      <c r="C22" s="796" t="s">
        <v>123</v>
      </c>
      <c r="D22" s="796"/>
      <c r="E22" s="796"/>
      <c r="F22" s="796"/>
      <c r="G22" s="796"/>
      <c r="H22" s="796"/>
      <c r="I22" s="74" t="s">
        <v>2</v>
      </c>
      <c r="J22" s="74"/>
      <c r="K22" s="74"/>
      <c r="L22" s="158"/>
    </row>
    <row r="23" spans="2:20" ht="15.75" thickBot="1" x14ac:dyDescent="0.3">
      <c r="B23" s="167"/>
      <c r="D23" s="657" t="s">
        <v>124</v>
      </c>
      <c r="E23" s="657"/>
      <c r="F23" s="657"/>
      <c r="G23" s="657"/>
      <c r="H23" s="813"/>
      <c r="I23" s="51"/>
      <c r="J23" s="74"/>
      <c r="K23" s="74"/>
      <c r="L23" s="158"/>
    </row>
    <row r="24" spans="2:20" ht="15.75" thickBot="1" x14ac:dyDescent="0.3">
      <c r="B24" s="167"/>
      <c r="D24" s="657" t="s">
        <v>125</v>
      </c>
      <c r="E24" s="657"/>
      <c r="F24" s="657"/>
      <c r="G24" s="657"/>
      <c r="H24" s="813"/>
      <c r="I24" s="51">
        <v>0</v>
      </c>
      <c r="J24" s="74"/>
      <c r="K24" s="74"/>
      <c r="L24" s="158"/>
      <c r="N24" s="90" t="s">
        <v>126</v>
      </c>
      <c r="O24" s="803" t="s">
        <v>127</v>
      </c>
      <c r="P24" s="803"/>
      <c r="Q24" s="803"/>
      <c r="R24" s="803"/>
      <c r="S24" s="803"/>
      <c r="T24" s="804"/>
    </row>
    <row r="25" spans="2:20" x14ac:dyDescent="0.25">
      <c r="B25" s="167"/>
      <c r="D25" s="657" t="s">
        <v>128</v>
      </c>
      <c r="E25" s="657"/>
      <c r="F25" s="657"/>
      <c r="G25" s="657"/>
      <c r="H25" s="813"/>
      <c r="I25" s="51">
        <v>0</v>
      </c>
      <c r="J25" s="74"/>
      <c r="K25" s="74"/>
      <c r="L25" s="158"/>
      <c r="N25" s="89" t="s">
        <v>129</v>
      </c>
      <c r="O25" s="807" t="s">
        <v>130</v>
      </c>
      <c r="P25" s="807"/>
      <c r="Q25" s="807"/>
      <c r="R25" s="807"/>
      <c r="S25" s="807"/>
      <c r="T25" s="808"/>
    </row>
    <row r="26" spans="2:20" x14ac:dyDescent="0.25">
      <c r="B26" s="167"/>
      <c r="D26" s="657" t="s">
        <v>131</v>
      </c>
      <c r="E26" s="657"/>
      <c r="F26" s="657"/>
      <c r="G26" s="657"/>
      <c r="H26" s="813"/>
      <c r="I26" s="50">
        <v>0</v>
      </c>
      <c r="J26" s="74"/>
      <c r="K26" s="74"/>
      <c r="L26" s="158"/>
      <c r="N26" s="87" t="s">
        <v>132</v>
      </c>
      <c r="O26" s="809" t="s">
        <v>133</v>
      </c>
      <c r="P26" s="809"/>
      <c r="Q26" s="809"/>
      <c r="R26" s="809"/>
      <c r="S26" s="809"/>
      <c r="T26" s="810"/>
    </row>
    <row r="27" spans="2:20" x14ac:dyDescent="0.25">
      <c r="B27" s="167"/>
      <c r="D27" s="657" t="s">
        <v>134</v>
      </c>
      <c r="E27" s="657"/>
      <c r="F27" s="657"/>
      <c r="G27" s="657"/>
      <c r="H27" s="813"/>
      <c r="I27" s="50">
        <v>0</v>
      </c>
      <c r="J27" s="74"/>
      <c r="K27" s="74"/>
      <c r="L27" s="158"/>
      <c r="N27" s="87" t="s">
        <v>135</v>
      </c>
      <c r="O27" s="809" t="s">
        <v>136</v>
      </c>
      <c r="P27" s="809"/>
      <c r="Q27" s="809"/>
      <c r="R27" s="809"/>
      <c r="S27" s="809"/>
      <c r="T27" s="810"/>
    </row>
    <row r="28" spans="2:20" ht="15.75" thickBot="1" x14ac:dyDescent="0.3">
      <c r="B28" s="167"/>
      <c r="D28" s="657" t="s">
        <v>137</v>
      </c>
      <c r="E28" s="657"/>
      <c r="F28" s="657"/>
      <c r="G28" s="657"/>
      <c r="H28" s="813"/>
      <c r="I28" s="50">
        <v>0</v>
      </c>
      <c r="J28" s="74"/>
      <c r="K28" s="74"/>
      <c r="L28" s="158"/>
      <c r="N28" s="88" t="s">
        <v>138</v>
      </c>
      <c r="O28" s="811" t="s">
        <v>563</v>
      </c>
      <c r="P28" s="811"/>
      <c r="Q28" s="811"/>
      <c r="R28" s="811"/>
      <c r="S28" s="811"/>
      <c r="T28" s="812"/>
    </row>
    <row r="29" spans="2:20" x14ac:dyDescent="0.25">
      <c r="B29" s="167"/>
      <c r="D29" s="657" t="s">
        <v>139</v>
      </c>
      <c r="E29" s="657"/>
      <c r="F29" s="657"/>
      <c r="G29" s="657"/>
      <c r="H29" s="813"/>
      <c r="I29" s="50"/>
      <c r="J29" s="74"/>
      <c r="K29" s="74"/>
      <c r="L29" s="158"/>
    </row>
    <row r="30" spans="2:20" x14ac:dyDescent="0.25">
      <c r="B30" s="167"/>
      <c r="D30" s="657" t="s">
        <v>140</v>
      </c>
      <c r="E30" s="657"/>
      <c r="F30" s="657"/>
      <c r="G30" s="657"/>
      <c r="H30" s="657"/>
      <c r="I30" s="50">
        <v>0</v>
      </c>
      <c r="J30" s="74"/>
      <c r="K30" s="74"/>
      <c r="L30" s="158"/>
    </row>
    <row r="31" spans="2:20" ht="15.75" thickBot="1" x14ac:dyDescent="0.3">
      <c r="B31" s="167"/>
      <c r="D31" s="828" t="s">
        <v>141</v>
      </c>
      <c r="E31" s="828"/>
      <c r="F31" s="828"/>
      <c r="G31" s="828"/>
      <c r="H31" s="828"/>
      <c r="I31" s="828"/>
      <c r="J31" s="828"/>
      <c r="K31" s="74"/>
      <c r="L31" s="158"/>
    </row>
    <row r="32" spans="2:20" ht="15.75" thickBot="1" x14ac:dyDescent="0.3">
      <c r="B32" s="167"/>
      <c r="C32" s="660" t="s">
        <v>121</v>
      </c>
      <c r="D32" s="660"/>
      <c r="E32" s="62"/>
      <c r="F32" s="62"/>
      <c r="G32" s="62"/>
      <c r="H32" s="74"/>
      <c r="I32" s="74"/>
      <c r="J32" s="74"/>
      <c r="K32" s="229">
        <f>SUM(I23:I30)</f>
        <v>0</v>
      </c>
      <c r="L32" s="158"/>
    </row>
    <row r="33" spans="2:20" x14ac:dyDescent="0.25">
      <c r="B33" s="167">
        <v>4</v>
      </c>
      <c r="C33" s="796" t="s">
        <v>142</v>
      </c>
      <c r="D33" s="796"/>
      <c r="E33" s="796"/>
      <c r="F33" s="796"/>
      <c r="G33" s="796"/>
      <c r="H33" s="796"/>
      <c r="I33" s="74"/>
      <c r="J33" s="74"/>
      <c r="K33" s="74"/>
      <c r="L33" s="158"/>
      <c r="N33" s="42"/>
      <c r="O33" s="38"/>
      <c r="P33" s="38"/>
      <c r="Q33" s="38"/>
      <c r="R33" s="38"/>
      <c r="S33" s="38"/>
      <c r="T33" s="38"/>
    </row>
    <row r="34" spans="2:20" x14ac:dyDescent="0.25">
      <c r="B34" s="167"/>
      <c r="D34" s="657" t="s">
        <v>143</v>
      </c>
      <c r="E34" s="657"/>
      <c r="F34" s="657"/>
      <c r="G34" s="657"/>
      <c r="H34" s="657"/>
      <c r="I34" s="47">
        <v>0</v>
      </c>
      <c r="J34" s="74"/>
      <c r="L34" s="158"/>
    </row>
    <row r="35" spans="2:20" x14ac:dyDescent="0.25">
      <c r="B35" s="167"/>
      <c r="D35" s="657" t="s">
        <v>144</v>
      </c>
      <c r="E35" s="657"/>
      <c r="F35" s="657"/>
      <c r="G35" s="657"/>
      <c r="H35" s="657"/>
      <c r="I35" s="47"/>
      <c r="J35" s="74"/>
      <c r="L35" s="158"/>
    </row>
    <row r="36" spans="2:20" x14ac:dyDescent="0.25">
      <c r="B36" s="167"/>
      <c r="D36" s="657" t="s">
        <v>145</v>
      </c>
      <c r="E36" s="657"/>
      <c r="F36" s="657"/>
      <c r="G36" s="657"/>
      <c r="H36" s="657"/>
      <c r="I36" s="47">
        <v>0</v>
      </c>
      <c r="J36" s="74"/>
      <c r="L36" s="158"/>
    </row>
    <row r="37" spans="2:20" ht="15.75" thickBot="1" x14ac:dyDescent="0.3">
      <c r="B37" s="167"/>
      <c r="D37" s="657" t="s">
        <v>146</v>
      </c>
      <c r="E37" s="657"/>
      <c r="F37" s="657"/>
      <c r="G37" s="657"/>
      <c r="H37" s="657"/>
      <c r="I37" s="47">
        <v>0</v>
      </c>
      <c r="J37" s="74"/>
      <c r="L37" s="158"/>
    </row>
    <row r="38" spans="2:20" ht="15.75" thickBot="1" x14ac:dyDescent="0.3">
      <c r="B38" s="167"/>
      <c r="C38" s="660" t="s">
        <v>121</v>
      </c>
      <c r="D38" s="660"/>
      <c r="E38" s="74"/>
      <c r="F38" s="74"/>
      <c r="G38" s="74"/>
      <c r="H38" s="74"/>
      <c r="I38" s="74"/>
      <c r="J38" s="74"/>
      <c r="K38" s="236">
        <f>SUM(I34:I37)</f>
        <v>0</v>
      </c>
      <c r="L38" s="158"/>
    </row>
    <row r="39" spans="2:20" x14ac:dyDescent="0.25">
      <c r="B39" s="156">
        <v>5</v>
      </c>
      <c r="C39" s="660" t="s">
        <v>147</v>
      </c>
      <c r="D39" s="660"/>
      <c r="E39" s="660"/>
      <c r="F39" s="660"/>
      <c r="G39" s="660"/>
      <c r="H39" s="660"/>
      <c r="I39" s="660"/>
      <c r="L39" s="158"/>
    </row>
    <row r="40" spans="2:20" x14ac:dyDescent="0.25">
      <c r="B40" s="167"/>
      <c r="D40" s="805" t="s">
        <v>148</v>
      </c>
      <c r="E40" s="805"/>
      <c r="F40" s="805"/>
      <c r="G40" s="805"/>
      <c r="H40" s="805"/>
      <c r="I40" s="49"/>
      <c r="L40" s="158"/>
    </row>
    <row r="41" spans="2:20" x14ac:dyDescent="0.25">
      <c r="B41" s="167"/>
      <c r="D41" s="814" t="s">
        <v>149</v>
      </c>
      <c r="E41" s="814"/>
      <c r="F41" s="814"/>
      <c r="G41" s="814"/>
      <c r="H41" s="814"/>
      <c r="I41" s="814"/>
      <c r="J41" s="1"/>
      <c r="L41" s="24"/>
    </row>
    <row r="42" spans="2:20" ht="15.75" thickBot="1" x14ac:dyDescent="0.3">
      <c r="B42" s="167"/>
      <c r="D42" s="814"/>
      <c r="E42" s="814"/>
      <c r="F42" s="814"/>
      <c r="G42" s="814"/>
      <c r="H42" s="814"/>
      <c r="I42" s="814"/>
      <c r="L42" s="24"/>
    </row>
    <row r="43" spans="2:20" ht="15.75" thickBot="1" x14ac:dyDescent="0.3">
      <c r="B43" s="168"/>
      <c r="C43" s="40"/>
      <c r="D43" s="806" t="s">
        <v>150</v>
      </c>
      <c r="E43" s="806"/>
      <c r="F43" s="806"/>
      <c r="G43" s="806"/>
      <c r="H43" s="806"/>
      <c r="I43" s="40"/>
      <c r="J43" s="40"/>
      <c r="K43" s="235">
        <f>I14-K32-K38-K20</f>
        <v>0</v>
      </c>
      <c r="L43" s="41"/>
    </row>
    <row r="44" spans="2:20" ht="15.75" thickBot="1" x14ac:dyDescent="0.3">
      <c r="B44" s="816" t="s">
        <v>98</v>
      </c>
      <c r="C44" s="817"/>
      <c r="D44" s="817"/>
      <c r="E44" s="817"/>
      <c r="F44" s="817"/>
      <c r="G44" s="817"/>
      <c r="H44" s="817"/>
      <c r="I44" s="817"/>
      <c r="J44" s="817"/>
      <c r="K44" s="817"/>
      <c r="L44" s="818"/>
    </row>
    <row r="45" spans="2:20" x14ac:dyDescent="0.25">
      <c r="B45" s="819"/>
      <c r="C45" s="820"/>
      <c r="D45" s="820"/>
      <c r="E45" s="820"/>
      <c r="F45" s="820"/>
      <c r="G45" s="820"/>
      <c r="H45" s="820"/>
      <c r="I45" s="820"/>
      <c r="J45" s="820"/>
      <c r="K45" s="820"/>
      <c r="L45" s="821"/>
    </row>
    <row r="46" spans="2:20" x14ac:dyDescent="0.25">
      <c r="B46" s="822"/>
      <c r="C46" s="823"/>
      <c r="D46" s="823"/>
      <c r="E46" s="823"/>
      <c r="F46" s="823"/>
      <c r="G46" s="823"/>
      <c r="H46" s="823"/>
      <c r="I46" s="823"/>
      <c r="J46" s="823"/>
      <c r="K46" s="823"/>
      <c r="L46" s="824"/>
    </row>
    <row r="47" spans="2:20" x14ac:dyDescent="0.25">
      <c r="B47" s="822"/>
      <c r="C47" s="823"/>
      <c r="D47" s="823"/>
      <c r="E47" s="823"/>
      <c r="F47" s="823"/>
      <c r="G47" s="823"/>
      <c r="H47" s="823"/>
      <c r="I47" s="823"/>
      <c r="J47" s="823"/>
      <c r="K47" s="823"/>
      <c r="L47" s="824"/>
    </row>
    <row r="48" spans="2:20" x14ac:dyDescent="0.25">
      <c r="B48" s="822"/>
      <c r="C48" s="823"/>
      <c r="D48" s="823"/>
      <c r="E48" s="823"/>
      <c r="F48" s="823"/>
      <c r="G48" s="823"/>
      <c r="H48" s="823"/>
      <c r="I48" s="823"/>
      <c r="J48" s="823"/>
      <c r="K48" s="823"/>
      <c r="L48" s="824"/>
    </row>
    <row r="49" spans="2:12" ht="15.75" thickBot="1" x14ac:dyDescent="0.3">
      <c r="B49" s="825"/>
      <c r="C49" s="826"/>
      <c r="D49" s="826"/>
      <c r="E49" s="826"/>
      <c r="F49" s="826"/>
      <c r="G49" s="826"/>
      <c r="H49" s="826"/>
      <c r="I49" s="826"/>
      <c r="J49" s="826"/>
      <c r="K49" s="826"/>
      <c r="L49" s="827"/>
    </row>
    <row r="57" spans="2:12" ht="15" customHeight="1" x14ac:dyDescent="0.25"/>
    <row r="58" spans="2:12" ht="30.75" customHeight="1" x14ac:dyDescent="0.25"/>
    <row r="59" spans="2:12" ht="24.95" customHeight="1" x14ac:dyDescent="0.25"/>
    <row r="60" spans="2:12" ht="24.95" customHeight="1" x14ac:dyDescent="0.25"/>
    <row r="61" spans="2:12" ht="24.95" customHeight="1" x14ac:dyDescent="0.25"/>
    <row r="62" spans="2:12" ht="24.95" customHeight="1" x14ac:dyDescent="0.25"/>
    <row r="63" spans="2:12" ht="24.95" customHeight="1" x14ac:dyDescent="0.25"/>
    <row r="64" spans="2:12" ht="24.95" customHeight="1" x14ac:dyDescent="0.25"/>
    <row r="65" ht="24.95" customHeight="1" x14ac:dyDescent="0.25"/>
    <row r="66" ht="24.95" customHeight="1" x14ac:dyDescent="0.25"/>
    <row r="67" ht="24.95" customHeight="1" x14ac:dyDescent="0.25"/>
    <row r="68" ht="24.95" customHeight="1" x14ac:dyDescent="0.25"/>
    <row r="69" ht="24.95" customHeight="1" x14ac:dyDescent="0.25"/>
    <row r="70" ht="24.95" customHeight="1" x14ac:dyDescent="0.25"/>
    <row r="71" ht="24.95" customHeight="1" x14ac:dyDescent="0.25"/>
    <row r="72" ht="24.95" customHeight="1" x14ac:dyDescent="0.25"/>
    <row r="73" ht="24.95" customHeight="1" x14ac:dyDescent="0.25"/>
    <row r="74" ht="24.95" customHeight="1" x14ac:dyDescent="0.25"/>
    <row r="75" ht="24.95" customHeight="1" x14ac:dyDescent="0.25"/>
    <row r="76" ht="24.95" customHeight="1" x14ac:dyDescent="0.25"/>
  </sheetData>
  <sheetProtection algorithmName="SHA-512" hashValue="wr5xG+NsFQ9uCqhOZORZjr7T78oOC2tNlqM/b8jJU04Eut14HpiWxVlj/WXEcuzSyHab88qYSdgK+G2CWKzxMA==" saltValue="+E46MAwv5mrqZHSVKLzs6Q==" spinCount="100000" sheet="1" objects="1" scenarios="1" selectLockedCells="1"/>
  <mergeCells count="43">
    <mergeCell ref="J1:L1"/>
    <mergeCell ref="B44:L44"/>
    <mergeCell ref="B45:L49"/>
    <mergeCell ref="C33:H33"/>
    <mergeCell ref="D23:H23"/>
    <mergeCell ref="C14:H14"/>
    <mergeCell ref="D27:H27"/>
    <mergeCell ref="D28:H28"/>
    <mergeCell ref="C15:I15"/>
    <mergeCell ref="C32:D32"/>
    <mergeCell ref="D30:H30"/>
    <mergeCell ref="D31:J31"/>
    <mergeCell ref="D25:H25"/>
    <mergeCell ref="D24:H24"/>
    <mergeCell ref="D29:H29"/>
    <mergeCell ref="G21:I21"/>
    <mergeCell ref="C12:H12"/>
    <mergeCell ref="C22:H22"/>
    <mergeCell ref="D16:H16"/>
    <mergeCell ref="D17:H17"/>
    <mergeCell ref="D18:H18"/>
    <mergeCell ref="C20:D20"/>
    <mergeCell ref="D19:H19"/>
    <mergeCell ref="O24:T24"/>
    <mergeCell ref="C39:I39"/>
    <mergeCell ref="D40:H40"/>
    <mergeCell ref="D43:H43"/>
    <mergeCell ref="O25:T25"/>
    <mergeCell ref="O26:T26"/>
    <mergeCell ref="O27:T27"/>
    <mergeCell ref="O28:T28"/>
    <mergeCell ref="D26:H26"/>
    <mergeCell ref="D41:I42"/>
    <mergeCell ref="C38:D38"/>
    <mergeCell ref="D37:H37"/>
    <mergeCell ref="D35:H35"/>
    <mergeCell ref="D36:H36"/>
    <mergeCell ref="D34:H34"/>
    <mergeCell ref="G10:K10"/>
    <mergeCell ref="G8:K8"/>
    <mergeCell ref="E8:F8"/>
    <mergeCell ref="E10:F10"/>
    <mergeCell ref="B2:L4"/>
  </mergeCells>
  <pageMargins left="0.7" right="0.45" top="0.75" bottom="0.75" header="0.3" footer="0.3"/>
  <pageSetup scale="9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7B5F-9CFF-41E6-AFC1-724036E22850}">
  <sheetPr codeName="Sheet7">
    <tabColor theme="4" tint="0.39997558519241921"/>
  </sheetPr>
  <dimension ref="A1:W89"/>
  <sheetViews>
    <sheetView showGridLines="0" showRowColHeaders="0" zoomScale="115" zoomScaleNormal="115" workbookViewId="0">
      <selection activeCell="G19" sqref="G19"/>
    </sheetView>
  </sheetViews>
  <sheetFormatPr defaultRowHeight="18" customHeight="1" x14ac:dyDescent="0.25"/>
  <cols>
    <col min="1" max="1" width="2.7109375" style="1" customWidth="1"/>
    <col min="2" max="3" width="10.7109375" style="1" customWidth="1"/>
    <col min="4" max="4" width="17.28515625" style="1" customWidth="1"/>
    <col min="5" max="6" width="8.7109375" style="1" customWidth="1"/>
    <col min="7" max="7" width="10.7109375" style="1" customWidth="1"/>
    <col min="8" max="8" width="8.7109375" style="1" customWidth="1"/>
    <col min="9" max="9" width="10.7109375" style="1" customWidth="1"/>
    <col min="10" max="10" width="4.42578125" style="1" customWidth="1"/>
    <col min="11" max="11" width="9.140625" style="1"/>
    <col min="12" max="12" width="14.28515625" style="1" bestFit="1" customWidth="1"/>
    <col min="13" max="16384" width="9.140625" style="1"/>
  </cols>
  <sheetData>
    <row r="1" spans="2:23" ht="18" customHeight="1" thickBot="1" x14ac:dyDescent="0.25">
      <c r="H1" s="832" t="s">
        <v>609</v>
      </c>
      <c r="I1" s="832"/>
      <c r="J1" s="832"/>
    </row>
    <row r="2" spans="2:23" ht="18" customHeight="1" x14ac:dyDescent="0.25">
      <c r="B2" s="848" t="s">
        <v>151</v>
      </c>
      <c r="C2" s="849"/>
      <c r="D2" s="849"/>
      <c r="E2" s="849"/>
      <c r="F2" s="849"/>
      <c r="G2" s="849"/>
      <c r="H2" s="849"/>
      <c r="I2" s="849"/>
      <c r="J2" s="850"/>
    </row>
    <row r="3" spans="2:23" ht="18" customHeight="1" x14ac:dyDescent="0.25">
      <c r="B3" s="851"/>
      <c r="C3" s="852"/>
      <c r="D3" s="852"/>
      <c r="E3" s="852"/>
      <c r="F3" s="852"/>
      <c r="G3" s="852"/>
      <c r="H3" s="852"/>
      <c r="I3" s="852"/>
      <c r="J3" s="853"/>
    </row>
    <row r="4" spans="2:23" ht="18" customHeight="1" thickBot="1" x14ac:dyDescent="0.3">
      <c r="B4" s="854"/>
      <c r="C4" s="855"/>
      <c r="D4" s="855"/>
      <c r="E4" s="855"/>
      <c r="F4" s="855"/>
      <c r="G4" s="855"/>
      <c r="H4" s="855"/>
      <c r="I4" s="855"/>
      <c r="J4" s="856"/>
    </row>
    <row r="5" spans="2:23" ht="18" customHeight="1" x14ac:dyDescent="0.25">
      <c r="B5" s="169"/>
      <c r="C5" s="170"/>
      <c r="D5" s="170"/>
      <c r="E5" s="170"/>
      <c r="F5" s="170"/>
      <c r="G5" s="170"/>
      <c r="H5" s="170"/>
      <c r="I5" s="170"/>
      <c r="J5" s="171"/>
    </row>
    <row r="6" spans="2:23" ht="8.1" customHeight="1" thickBot="1" x14ac:dyDescent="0.3">
      <c r="B6" s="3"/>
      <c r="H6" s="1" t="s">
        <v>2</v>
      </c>
      <c r="J6" s="2"/>
    </row>
    <row r="7" spans="2:23" ht="18" customHeight="1" thickBot="1" x14ac:dyDescent="0.3">
      <c r="B7" s="3"/>
      <c r="C7" s="857" t="s">
        <v>1</v>
      </c>
      <c r="D7" s="857"/>
      <c r="E7" s="858" t="s">
        <v>2</v>
      </c>
      <c r="F7" s="859"/>
      <c r="G7" s="859"/>
      <c r="H7" s="859"/>
      <c r="I7" s="860"/>
      <c r="J7" s="2"/>
    </row>
    <row r="8" spans="2:23" ht="8.1" customHeight="1" x14ac:dyDescent="0.25">
      <c r="B8" s="7"/>
      <c r="D8" s="373"/>
      <c r="E8" s="9"/>
      <c r="F8" s="9"/>
      <c r="J8" s="2"/>
    </row>
    <row r="9" spans="2:23" ht="18" customHeight="1" thickBot="1" x14ac:dyDescent="0.3">
      <c r="B9" s="861" t="s">
        <v>152</v>
      </c>
      <c r="C9" s="862"/>
      <c r="D9" s="862"/>
      <c r="E9" s="862"/>
      <c r="F9" s="862"/>
      <c r="G9" s="862"/>
      <c r="H9" s="862"/>
      <c r="I9" s="862"/>
      <c r="J9" s="863"/>
      <c r="M9"/>
      <c r="N9"/>
      <c r="O9"/>
      <c r="P9"/>
      <c r="Q9"/>
      <c r="R9"/>
      <c r="S9"/>
      <c r="T9"/>
      <c r="U9"/>
      <c r="V9"/>
      <c r="W9"/>
    </row>
    <row r="10" spans="2:23" ht="18" customHeight="1" x14ac:dyDescent="0.25">
      <c r="B10" s="845" t="s">
        <v>153</v>
      </c>
      <c r="C10" s="846"/>
      <c r="D10" s="846"/>
      <c r="E10" s="846"/>
      <c r="F10" s="846"/>
      <c r="G10" s="846"/>
      <c r="H10" s="846"/>
      <c r="I10" s="846"/>
      <c r="J10" s="847"/>
      <c r="L10" s="478"/>
      <c r="M10"/>
      <c r="N10"/>
      <c r="O10"/>
      <c r="P10"/>
      <c r="Q10"/>
      <c r="R10"/>
      <c r="S10"/>
      <c r="T10"/>
      <c r="U10"/>
      <c r="V10"/>
      <c r="W10"/>
    </row>
    <row r="11" spans="2:23" ht="18" customHeight="1" x14ac:dyDescent="0.25">
      <c r="B11" s="836"/>
      <c r="C11" s="837"/>
      <c r="D11" s="837"/>
      <c r="E11" s="837"/>
      <c r="F11" s="837"/>
      <c r="G11" s="837"/>
      <c r="H11" s="837"/>
      <c r="I11" s="837"/>
      <c r="J11" s="838"/>
      <c r="M11"/>
      <c r="N11"/>
      <c r="O11"/>
      <c r="P11"/>
      <c r="Q11"/>
      <c r="R11"/>
      <c r="S11"/>
      <c r="T11"/>
      <c r="U11"/>
      <c r="V11"/>
      <c r="W11"/>
    </row>
    <row r="12" spans="2:23" ht="18" customHeight="1" x14ac:dyDescent="0.25">
      <c r="B12" s="836"/>
      <c r="C12" s="837"/>
      <c r="D12" s="837"/>
      <c r="E12" s="837"/>
      <c r="F12" s="837"/>
      <c r="G12" s="837"/>
      <c r="H12" s="837"/>
      <c r="I12" s="837"/>
      <c r="J12" s="838"/>
      <c r="M12"/>
      <c r="N12"/>
      <c r="O12"/>
      <c r="P12"/>
      <c r="Q12"/>
      <c r="R12"/>
      <c r="S12"/>
      <c r="T12"/>
      <c r="U12"/>
      <c r="V12"/>
      <c r="W12"/>
    </row>
    <row r="13" spans="2:23" ht="9" customHeight="1" x14ac:dyDescent="0.25">
      <c r="B13" s="836"/>
      <c r="C13" s="837"/>
      <c r="D13" s="837"/>
      <c r="E13" s="837"/>
      <c r="F13" s="837"/>
      <c r="G13" s="837"/>
      <c r="H13" s="837"/>
      <c r="I13" s="837"/>
      <c r="J13" s="838"/>
      <c r="M13"/>
      <c r="N13"/>
      <c r="O13"/>
      <c r="P13"/>
      <c r="Q13"/>
      <c r="R13"/>
      <c r="S13"/>
      <c r="T13"/>
      <c r="U13"/>
      <c r="V13"/>
      <c r="W13"/>
    </row>
    <row r="14" spans="2:23" ht="18" customHeight="1" x14ac:dyDescent="0.25">
      <c r="B14" s="836" t="s">
        <v>154</v>
      </c>
      <c r="C14" s="837"/>
      <c r="D14" s="837"/>
      <c r="E14" s="837"/>
      <c r="F14" s="837"/>
      <c r="G14" s="837"/>
      <c r="H14" s="837"/>
      <c r="I14" s="837"/>
      <c r="J14" s="838"/>
      <c r="M14"/>
      <c r="N14"/>
      <c r="P14"/>
      <c r="Q14"/>
      <c r="R14"/>
      <c r="S14"/>
      <c r="T14"/>
      <c r="U14"/>
      <c r="V14"/>
      <c r="W14"/>
    </row>
    <row r="15" spans="2:23" ht="18" customHeight="1" x14ac:dyDescent="0.25">
      <c r="B15" s="836"/>
      <c r="C15" s="837"/>
      <c r="D15" s="837"/>
      <c r="E15" s="837"/>
      <c r="F15" s="837"/>
      <c r="G15" s="837"/>
      <c r="H15" s="837"/>
      <c r="I15" s="837"/>
      <c r="J15" s="838"/>
      <c r="M15" s="17"/>
      <c r="N15"/>
      <c r="O15"/>
      <c r="P15"/>
      <c r="Q15"/>
      <c r="R15"/>
      <c r="S15"/>
      <c r="T15"/>
      <c r="U15"/>
      <c r="V15"/>
      <c r="W15"/>
    </row>
    <row r="16" spans="2:23" ht="17.25" customHeight="1" x14ac:dyDescent="0.25">
      <c r="B16" s="867" t="s">
        <v>155</v>
      </c>
      <c r="C16" s="805"/>
      <c r="D16" s="805"/>
      <c r="E16" s="805"/>
      <c r="F16" s="805"/>
      <c r="G16" s="805"/>
      <c r="H16" s="805"/>
      <c r="I16" s="805"/>
      <c r="J16" s="868"/>
      <c r="M16"/>
      <c r="N16"/>
      <c r="O16"/>
      <c r="P16"/>
      <c r="Q16"/>
      <c r="R16"/>
      <c r="S16"/>
      <c r="T16"/>
      <c r="U16"/>
      <c r="V16"/>
      <c r="W16"/>
    </row>
    <row r="17" spans="1:23" customFormat="1" ht="24.75" customHeight="1" thickBot="1" x14ac:dyDescent="0.3">
      <c r="B17" s="864" t="s">
        <v>156</v>
      </c>
      <c r="C17" s="865"/>
      <c r="D17" s="865"/>
      <c r="E17" s="865"/>
      <c r="F17" s="865"/>
      <c r="G17" s="865"/>
      <c r="H17" s="865"/>
      <c r="I17" s="865"/>
      <c r="J17" s="866"/>
    </row>
    <row r="18" spans="1:23" ht="7.5" customHeight="1" thickBot="1" x14ac:dyDescent="0.3">
      <c r="B18" s="30"/>
      <c r="C18" s="376"/>
      <c r="D18" s="376"/>
      <c r="E18" s="376"/>
      <c r="F18" s="376"/>
      <c r="G18" s="376"/>
      <c r="H18" s="376"/>
      <c r="I18" s="376"/>
      <c r="J18" s="377"/>
      <c r="M18"/>
      <c r="N18"/>
      <c r="O18"/>
      <c r="P18"/>
      <c r="Q18"/>
      <c r="R18"/>
      <c r="S18"/>
      <c r="T18"/>
      <c r="U18"/>
      <c r="V18"/>
      <c r="W18"/>
    </row>
    <row r="19" spans="1:23" ht="18" customHeight="1" thickBot="1" x14ac:dyDescent="0.3">
      <c r="B19" s="656" t="s">
        <v>157</v>
      </c>
      <c r="C19" s="657"/>
      <c r="D19" s="657"/>
      <c r="E19" s="657" t="s">
        <v>101</v>
      </c>
      <c r="F19" s="657"/>
      <c r="G19" s="52">
        <v>0</v>
      </c>
      <c r="H19" s="53">
        <v>0</v>
      </c>
      <c r="I19" s="237">
        <f>G19*H19+G19</f>
        <v>0</v>
      </c>
      <c r="J19" s="2"/>
      <c r="M19"/>
      <c r="N19"/>
      <c r="O19"/>
      <c r="P19"/>
      <c r="Q19"/>
      <c r="R19"/>
      <c r="S19"/>
      <c r="T19"/>
      <c r="U19"/>
      <c r="V19"/>
      <c r="W19"/>
    </row>
    <row r="20" spans="1:23" ht="18" customHeight="1" thickBot="1" x14ac:dyDescent="0.3">
      <c r="B20" s="830" t="s">
        <v>2</v>
      </c>
      <c r="C20" s="831"/>
      <c r="D20" s="831"/>
      <c r="E20" s="378"/>
      <c r="F20" s="15"/>
      <c r="H20" s="379" t="s">
        <v>158</v>
      </c>
      <c r="I20" s="454" t="s">
        <v>159</v>
      </c>
      <c r="J20" s="2"/>
      <c r="M20" s="76"/>
      <c r="N20" s="76"/>
      <c r="O20" s="76"/>
      <c r="P20" s="76"/>
      <c r="Q20" s="76"/>
      <c r="R20" s="76"/>
      <c r="S20" s="69"/>
    </row>
    <row r="21" spans="1:23" ht="18" customHeight="1" thickBot="1" x14ac:dyDescent="0.3">
      <c r="B21" s="656" t="s">
        <v>157</v>
      </c>
      <c r="C21" s="657"/>
      <c r="D21" s="657"/>
      <c r="E21" s="869" t="s">
        <v>101</v>
      </c>
      <c r="F21" s="869"/>
      <c r="G21" s="472">
        <v>0</v>
      </c>
      <c r="H21" s="53">
        <v>0</v>
      </c>
      <c r="I21" s="394">
        <f>G21*H21+G21</f>
        <v>0</v>
      </c>
      <c r="J21" s="2"/>
      <c r="M21" s="76"/>
      <c r="N21" s="76"/>
      <c r="O21" s="76"/>
      <c r="P21" s="76"/>
      <c r="Q21" s="76"/>
      <c r="R21" s="76"/>
      <c r="S21" s="69"/>
    </row>
    <row r="22" spans="1:23" ht="8.1" customHeight="1" thickBot="1" x14ac:dyDescent="0.3">
      <c r="B22" s="381"/>
      <c r="C22" s="382"/>
      <c r="D22" s="382"/>
      <c r="E22" s="378"/>
      <c r="F22" s="15"/>
      <c r="H22" s="379"/>
      <c r="I22" s="380"/>
      <c r="J22" s="2"/>
      <c r="M22" s="76"/>
      <c r="N22" s="76"/>
      <c r="O22" s="76"/>
      <c r="P22" s="76"/>
      <c r="Q22" s="76"/>
      <c r="R22" s="76"/>
      <c r="S22" s="69"/>
    </row>
    <row r="23" spans="1:23" ht="18" customHeight="1" thickBot="1" x14ac:dyDescent="0.3">
      <c r="B23" s="656" t="s">
        <v>161</v>
      </c>
      <c r="C23" s="657"/>
      <c r="D23" s="657"/>
      <c r="E23" s="657" t="s">
        <v>101</v>
      </c>
      <c r="F23" s="657"/>
      <c r="G23" s="52">
        <v>0</v>
      </c>
      <c r="H23" s="15"/>
      <c r="I23" s="237">
        <f>G23</f>
        <v>0</v>
      </c>
      <c r="J23" s="2"/>
      <c r="M23" s="76"/>
      <c r="N23" s="76"/>
      <c r="O23" s="76"/>
      <c r="P23" s="76"/>
      <c r="Q23" s="76"/>
      <c r="R23" s="76"/>
    </row>
    <row r="24" spans="1:23" ht="8.1" customHeight="1" thickBot="1" x14ac:dyDescent="0.3">
      <c r="B24" s="830" t="s">
        <v>2</v>
      </c>
      <c r="C24" s="831"/>
      <c r="D24" s="831"/>
      <c r="J24" s="2"/>
    </row>
    <row r="25" spans="1:23" ht="18" customHeight="1" thickBot="1" x14ac:dyDescent="0.3">
      <c r="B25" s="656" t="s">
        <v>162</v>
      </c>
      <c r="C25" s="657"/>
      <c r="D25" s="657"/>
      <c r="E25" s="657" t="s">
        <v>101</v>
      </c>
      <c r="F25" s="657"/>
      <c r="G25" s="52">
        <v>0</v>
      </c>
      <c r="H25" s="53">
        <v>0</v>
      </c>
      <c r="I25" s="237">
        <f>G25*H25+G25</f>
        <v>0</v>
      </c>
      <c r="J25" s="2"/>
    </row>
    <row r="26" spans="1:23" ht="18" customHeight="1" thickTop="1" thickBot="1" x14ac:dyDescent="0.3">
      <c r="B26" s="79"/>
      <c r="C26" s="378"/>
      <c r="D26" s="378"/>
      <c r="E26" s="378"/>
      <c r="F26" s="15"/>
      <c r="H26" s="379" t="s">
        <v>163</v>
      </c>
      <c r="I26" s="454" t="s">
        <v>159</v>
      </c>
      <c r="J26" s="2"/>
      <c r="K26" s="3"/>
      <c r="L26" s="839" t="s">
        <v>164</v>
      </c>
      <c r="M26" s="840"/>
      <c r="N26" s="840"/>
      <c r="O26" s="841"/>
      <c r="P26" s="455"/>
      <c r="Q26" s="455"/>
    </row>
    <row r="27" spans="1:23" ht="18" customHeight="1" thickBot="1" x14ac:dyDescent="0.3">
      <c r="B27" s="656" t="s">
        <v>165</v>
      </c>
      <c r="C27" s="657"/>
      <c r="D27" s="657"/>
      <c r="E27" s="657" t="s">
        <v>101</v>
      </c>
      <c r="F27" s="657"/>
      <c r="G27" s="52">
        <v>0</v>
      </c>
      <c r="H27" s="53">
        <v>0</v>
      </c>
      <c r="I27" s="237">
        <f>G27*H27+G27</f>
        <v>0</v>
      </c>
      <c r="J27" s="2"/>
      <c r="K27" s="3"/>
      <c r="L27" s="842"/>
      <c r="M27" s="843"/>
      <c r="N27" s="843"/>
      <c r="O27" s="844"/>
      <c r="P27" s="455"/>
      <c r="Q27" s="455"/>
    </row>
    <row r="28" spans="1:23" ht="18" customHeight="1" thickBot="1" x14ac:dyDescent="0.3">
      <c r="B28" s="79"/>
      <c r="C28" s="378"/>
      <c r="D28" s="378"/>
      <c r="E28" s="378"/>
      <c r="F28" s="15"/>
      <c r="H28" s="379" t="s">
        <v>158</v>
      </c>
      <c r="I28" s="454" t="s">
        <v>159</v>
      </c>
      <c r="J28" s="2"/>
      <c r="L28" s="455"/>
      <c r="M28" s="455"/>
      <c r="N28" s="455"/>
      <c r="O28" s="455"/>
      <c r="P28" s="455"/>
      <c r="Q28" s="455"/>
    </row>
    <row r="29" spans="1:23" ht="18" customHeight="1" thickBot="1" x14ac:dyDescent="0.3">
      <c r="A29" s="6"/>
      <c r="B29" s="656" t="s">
        <v>166</v>
      </c>
      <c r="C29" s="657"/>
      <c r="D29" s="657"/>
      <c r="E29" s="657" t="s">
        <v>101</v>
      </c>
      <c r="F29" s="657"/>
      <c r="G29" s="52">
        <v>0</v>
      </c>
      <c r="H29" s="456">
        <v>0</v>
      </c>
      <c r="I29" s="473">
        <f>G29*H29+G29</f>
        <v>0</v>
      </c>
      <c r="J29" s="383"/>
    </row>
    <row r="30" spans="1:23" ht="18" customHeight="1" thickBot="1" x14ac:dyDescent="0.3">
      <c r="A30" s="6"/>
      <c r="B30" s="3"/>
      <c r="H30" s="379" t="s">
        <v>158</v>
      </c>
      <c r="I30" s="454" t="s">
        <v>159</v>
      </c>
      <c r="J30" s="383"/>
    </row>
    <row r="31" spans="1:23" ht="18" customHeight="1" thickBot="1" x14ac:dyDescent="0.3">
      <c r="B31" s="656" t="s">
        <v>167</v>
      </c>
      <c r="C31" s="657"/>
      <c r="D31" s="657"/>
      <c r="E31" s="657" t="s">
        <v>101</v>
      </c>
      <c r="F31" s="657"/>
      <c r="G31" s="52">
        <v>0</v>
      </c>
      <c r="H31" s="53">
        <v>0</v>
      </c>
      <c r="I31" s="237">
        <f>G31*H31+G31</f>
        <v>0</v>
      </c>
      <c r="J31" s="2"/>
    </row>
    <row r="32" spans="1:23" ht="18" customHeight="1" thickBot="1" x14ac:dyDescent="0.3">
      <c r="B32" s="61"/>
      <c r="C32" s="62"/>
      <c r="D32" s="62"/>
      <c r="E32" s="62"/>
      <c r="F32" s="62"/>
      <c r="G32" s="384"/>
      <c r="H32" s="379" t="s">
        <v>158</v>
      </c>
      <c r="I32" s="454" t="s">
        <v>159</v>
      </c>
      <c r="J32" s="2"/>
    </row>
    <row r="33" spans="1:11" ht="18" customHeight="1" thickBot="1" x14ac:dyDescent="0.3">
      <c r="B33" s="656" t="s">
        <v>167</v>
      </c>
      <c r="C33" s="657"/>
      <c r="D33" s="657"/>
      <c r="E33" s="62"/>
      <c r="F33" s="62"/>
      <c r="G33" s="52">
        <v>0</v>
      </c>
      <c r="H33" s="53">
        <v>0</v>
      </c>
      <c r="I33" s="237">
        <f>G33*H33+G33</f>
        <v>0</v>
      </c>
      <c r="J33" s="2"/>
    </row>
    <row r="34" spans="1:11" ht="18" customHeight="1" thickBot="1" x14ac:dyDescent="0.3">
      <c r="B34" s="385"/>
      <c r="C34" s="15"/>
      <c r="D34" s="386"/>
      <c r="E34" s="9"/>
      <c r="F34" s="387"/>
      <c r="G34" s="388"/>
      <c r="H34" s="389" t="s">
        <v>158</v>
      </c>
      <c r="I34" s="454" t="s">
        <v>159</v>
      </c>
      <c r="J34" s="2"/>
    </row>
    <row r="35" spans="1:11" ht="18" customHeight="1" thickBot="1" x14ac:dyDescent="0.3">
      <c r="B35" s="656" t="s">
        <v>168</v>
      </c>
      <c r="C35" s="657"/>
      <c r="D35" s="657"/>
      <c r="E35" s="657" t="s">
        <v>101</v>
      </c>
      <c r="F35" s="657"/>
      <c r="G35" s="52">
        <v>0</v>
      </c>
      <c r="H35" s="15"/>
      <c r="I35" s="237">
        <f>G35</f>
        <v>0</v>
      </c>
      <c r="J35" s="2"/>
    </row>
    <row r="36" spans="1:11" ht="8.1" customHeight="1" thickBot="1" x14ac:dyDescent="0.3">
      <c r="B36" s="79"/>
      <c r="C36" s="378"/>
      <c r="D36" s="378"/>
      <c r="E36" s="17"/>
      <c r="F36" s="15"/>
      <c r="G36" s="390"/>
      <c r="H36" s="15"/>
      <c r="I36" s="391"/>
      <c r="J36" s="2"/>
    </row>
    <row r="37" spans="1:11" ht="18" customHeight="1" thickBot="1" x14ac:dyDescent="0.3">
      <c r="A37" s="6"/>
      <c r="B37" s="656" t="s">
        <v>169</v>
      </c>
      <c r="C37" s="657"/>
      <c r="D37" s="657"/>
      <c r="E37" s="657" t="s">
        <v>101</v>
      </c>
      <c r="F37" s="657"/>
      <c r="G37" s="52">
        <v>0</v>
      </c>
      <c r="H37" s="15"/>
      <c r="I37" s="237">
        <f>G37</f>
        <v>0</v>
      </c>
      <c r="J37" s="383"/>
    </row>
    <row r="38" spans="1:11" ht="8.1" customHeight="1" thickBot="1" x14ac:dyDescent="0.3">
      <c r="A38" s="6"/>
      <c r="B38" s="16"/>
      <c r="C38" s="4"/>
      <c r="D38" s="4"/>
      <c r="E38" s="392"/>
      <c r="F38" s="4"/>
      <c r="G38" s="4"/>
      <c r="H38" s="4"/>
      <c r="I38" s="4"/>
      <c r="J38" s="393"/>
    </row>
    <row r="39" spans="1:11" ht="18" customHeight="1" thickBot="1" x14ac:dyDescent="0.3">
      <c r="A39" s="6"/>
      <c r="B39" s="833" t="s">
        <v>98</v>
      </c>
      <c r="C39" s="834"/>
      <c r="D39" s="834"/>
      <c r="E39" s="834"/>
      <c r="F39" s="834"/>
      <c r="G39" s="834"/>
      <c r="H39" s="834"/>
      <c r="I39" s="834"/>
      <c r="J39" s="835"/>
      <c r="K39" s="6"/>
    </row>
    <row r="40" spans="1:11" ht="15.95" customHeight="1" x14ac:dyDescent="0.25">
      <c r="A40" s="6"/>
      <c r="B40" s="819"/>
      <c r="C40" s="820"/>
      <c r="D40" s="820"/>
      <c r="E40" s="820"/>
      <c r="F40" s="820"/>
      <c r="G40" s="820"/>
      <c r="H40" s="820"/>
      <c r="I40" s="820"/>
      <c r="J40" s="821"/>
      <c r="K40" s="6"/>
    </row>
    <row r="41" spans="1:11" ht="15.95" customHeight="1" x14ac:dyDescent="0.25">
      <c r="A41" s="6"/>
      <c r="B41" s="822"/>
      <c r="C41" s="823"/>
      <c r="D41" s="823"/>
      <c r="E41" s="823"/>
      <c r="F41" s="823"/>
      <c r="G41" s="823"/>
      <c r="H41" s="823"/>
      <c r="I41" s="823"/>
      <c r="J41" s="824"/>
      <c r="K41" s="6"/>
    </row>
    <row r="42" spans="1:11" ht="15.95" customHeight="1" x14ac:dyDescent="0.25">
      <c r="A42" s="6"/>
      <c r="B42" s="822"/>
      <c r="C42" s="823"/>
      <c r="D42" s="823"/>
      <c r="E42" s="823"/>
      <c r="F42" s="823"/>
      <c r="G42" s="823"/>
      <c r="H42" s="823"/>
      <c r="I42" s="823"/>
      <c r="J42" s="824"/>
      <c r="K42" s="6"/>
    </row>
    <row r="43" spans="1:11" ht="15.95" customHeight="1" x14ac:dyDescent="0.25">
      <c r="B43" s="822"/>
      <c r="C43" s="823"/>
      <c r="D43" s="823"/>
      <c r="E43" s="823"/>
      <c r="F43" s="823"/>
      <c r="G43" s="823"/>
      <c r="H43" s="823"/>
      <c r="I43" s="823"/>
      <c r="J43" s="824"/>
    </row>
    <row r="44" spans="1:11" ht="15.95" customHeight="1" thickBot="1" x14ac:dyDescent="0.3">
      <c r="B44" s="825"/>
      <c r="C44" s="826"/>
      <c r="D44" s="826"/>
      <c r="E44" s="826"/>
      <c r="F44" s="826"/>
      <c r="G44" s="826"/>
      <c r="H44" s="826"/>
      <c r="I44" s="826"/>
      <c r="J44" s="827"/>
    </row>
    <row r="45" spans="1:11" ht="18" customHeight="1" x14ac:dyDescent="0.25">
      <c r="B45" s="848" t="s">
        <v>151</v>
      </c>
      <c r="C45" s="849"/>
      <c r="D45" s="849"/>
      <c r="E45" s="849"/>
      <c r="F45" s="849"/>
      <c r="G45" s="849"/>
      <c r="H45" s="849"/>
      <c r="I45" s="849"/>
      <c r="J45" s="850"/>
    </row>
    <row r="46" spans="1:11" ht="18" customHeight="1" x14ac:dyDescent="0.25">
      <c r="B46" s="851"/>
      <c r="C46" s="852"/>
      <c r="D46" s="852"/>
      <c r="E46" s="852"/>
      <c r="F46" s="852"/>
      <c r="G46" s="852"/>
      <c r="H46" s="852"/>
      <c r="I46" s="852"/>
      <c r="J46" s="853"/>
    </row>
    <row r="47" spans="1:11" ht="18" customHeight="1" thickBot="1" x14ac:dyDescent="0.3">
      <c r="B47" s="854"/>
      <c r="C47" s="855"/>
      <c r="D47" s="855"/>
      <c r="E47" s="855"/>
      <c r="F47" s="855"/>
      <c r="G47" s="855"/>
      <c r="H47" s="855"/>
      <c r="I47" s="855"/>
      <c r="J47" s="856"/>
    </row>
    <row r="48" spans="1:11" ht="18" customHeight="1" x14ac:dyDescent="0.25">
      <c r="B48" s="169"/>
      <c r="C48" s="170"/>
      <c r="D48" s="170"/>
      <c r="E48" s="170"/>
      <c r="F48" s="170"/>
      <c r="G48" s="170"/>
      <c r="H48" s="170"/>
      <c r="I48" s="170"/>
      <c r="J48" s="171"/>
    </row>
    <row r="49" spans="2:10" ht="8.1" customHeight="1" x14ac:dyDescent="0.25">
      <c r="B49" s="3"/>
      <c r="H49" s="1" t="s">
        <v>2</v>
      </c>
      <c r="J49" s="2"/>
    </row>
    <row r="50" spans="2:10" ht="18" customHeight="1" x14ac:dyDescent="0.25">
      <c r="B50" s="3"/>
      <c r="C50" s="857" t="s">
        <v>1</v>
      </c>
      <c r="D50" s="857"/>
      <c r="E50" s="870" t="s">
        <v>2</v>
      </c>
      <c r="F50" s="871"/>
      <c r="G50" s="871"/>
      <c r="H50" s="871"/>
      <c r="I50" s="872"/>
      <c r="J50" s="2"/>
    </row>
    <row r="51" spans="2:10" ht="8.1" customHeight="1" x14ac:dyDescent="0.25">
      <c r="B51" s="7"/>
      <c r="D51" s="373"/>
      <c r="E51" s="9"/>
      <c r="F51" s="9"/>
      <c r="J51" s="2"/>
    </row>
    <row r="52" spans="2:10" ht="18" customHeight="1" thickBot="1" x14ac:dyDescent="0.3">
      <c r="B52" s="861" t="s">
        <v>152</v>
      </c>
      <c r="C52" s="862"/>
      <c r="D52" s="862"/>
      <c r="E52" s="862"/>
      <c r="F52" s="862"/>
      <c r="G52" s="862"/>
      <c r="H52" s="862"/>
      <c r="I52" s="862"/>
      <c r="J52" s="863"/>
    </row>
    <row r="53" spans="2:10" ht="18" customHeight="1" x14ac:dyDescent="0.25">
      <c r="B53" s="845" t="s">
        <v>153</v>
      </c>
      <c r="C53" s="846"/>
      <c r="D53" s="846"/>
      <c r="E53" s="846"/>
      <c r="F53" s="846"/>
      <c r="G53" s="846"/>
      <c r="H53" s="846"/>
      <c r="I53" s="846"/>
      <c r="J53" s="847"/>
    </row>
    <row r="54" spans="2:10" ht="18" customHeight="1" x14ac:dyDescent="0.25">
      <c r="B54" s="836"/>
      <c r="C54" s="837"/>
      <c r="D54" s="837"/>
      <c r="E54" s="837"/>
      <c r="F54" s="837"/>
      <c r="G54" s="837"/>
      <c r="H54" s="837"/>
      <c r="I54" s="837"/>
      <c r="J54" s="838"/>
    </row>
    <row r="55" spans="2:10" ht="18" customHeight="1" x14ac:dyDescent="0.25">
      <c r="B55" s="836"/>
      <c r="C55" s="837"/>
      <c r="D55" s="837"/>
      <c r="E55" s="837"/>
      <c r="F55" s="837"/>
      <c r="G55" s="837"/>
      <c r="H55" s="837"/>
      <c r="I55" s="837"/>
      <c r="J55" s="838"/>
    </row>
    <row r="56" spans="2:10" ht="10.5" customHeight="1" x14ac:dyDescent="0.25">
      <c r="B56" s="836"/>
      <c r="C56" s="837"/>
      <c r="D56" s="837"/>
      <c r="E56" s="837"/>
      <c r="F56" s="837"/>
      <c r="G56" s="837"/>
      <c r="H56" s="837"/>
      <c r="I56" s="837"/>
      <c r="J56" s="838"/>
    </row>
    <row r="57" spans="2:10" ht="8.1" customHeight="1" x14ac:dyDescent="0.25">
      <c r="B57" s="374"/>
      <c r="C57" s="476"/>
      <c r="D57" s="476"/>
      <c r="E57" s="476"/>
      <c r="F57" s="476"/>
      <c r="G57" s="476"/>
      <c r="H57" s="476"/>
      <c r="I57" s="476"/>
      <c r="J57" s="375"/>
    </row>
    <row r="58" spans="2:10" ht="18" customHeight="1" x14ac:dyDescent="0.25">
      <c r="B58" s="836" t="s">
        <v>154</v>
      </c>
      <c r="C58" s="837"/>
      <c r="D58" s="837"/>
      <c r="E58" s="837"/>
      <c r="F58" s="837"/>
      <c r="G58" s="837"/>
      <c r="H58" s="837"/>
      <c r="I58" s="837"/>
      <c r="J58" s="838"/>
    </row>
    <row r="59" spans="2:10" ht="18" customHeight="1" x14ac:dyDescent="0.25">
      <c r="B59" s="836"/>
      <c r="C59" s="837"/>
      <c r="D59" s="837"/>
      <c r="E59" s="837"/>
      <c r="F59" s="837"/>
      <c r="G59" s="837"/>
      <c r="H59" s="837"/>
      <c r="I59" s="837"/>
      <c r="J59" s="838"/>
    </row>
    <row r="60" spans="2:10" ht="8.1" customHeight="1" x14ac:dyDescent="0.25">
      <c r="B60" s="374"/>
      <c r="C60" s="476"/>
      <c r="D60" s="476"/>
      <c r="E60" s="476"/>
      <c r="F60" s="476"/>
      <c r="G60" s="476"/>
      <c r="H60" s="476"/>
      <c r="I60" s="476"/>
      <c r="J60" s="375"/>
    </row>
    <row r="61" spans="2:10" ht="18" customHeight="1" x14ac:dyDescent="0.25">
      <c r="B61" s="867" t="s">
        <v>155</v>
      </c>
      <c r="C61" s="805"/>
      <c r="D61" s="805"/>
      <c r="E61" s="805"/>
      <c r="F61" s="805"/>
      <c r="G61" s="805"/>
      <c r="H61" s="805"/>
      <c r="I61" s="805"/>
      <c r="J61" s="868"/>
    </row>
    <row r="62" spans="2:10" ht="7.5" customHeight="1" x14ac:dyDescent="0.25">
      <c r="B62" s="159"/>
      <c r="C62" s="38"/>
      <c r="D62" s="38"/>
      <c r="E62" s="38"/>
      <c r="F62" s="38"/>
      <c r="G62" s="38"/>
      <c r="H62" s="38"/>
      <c r="I62" s="38"/>
      <c r="J62" s="477"/>
    </row>
    <row r="63" spans="2:10" ht="18" customHeight="1" thickBot="1" x14ac:dyDescent="0.3">
      <c r="B63" s="873" t="s">
        <v>156</v>
      </c>
      <c r="C63" s="874"/>
      <c r="D63" s="874"/>
      <c r="E63" s="874"/>
      <c r="F63" s="874"/>
      <c r="G63" s="874"/>
      <c r="H63" s="874"/>
      <c r="I63" s="874"/>
      <c r="J63" s="875"/>
    </row>
    <row r="64" spans="2:10" ht="7.5" customHeight="1" thickBot="1" x14ac:dyDescent="0.3">
      <c r="B64" s="30"/>
      <c r="C64" s="376"/>
      <c r="D64" s="376"/>
      <c r="E64" s="376"/>
      <c r="F64" s="376"/>
      <c r="G64" s="376"/>
      <c r="H64" s="376"/>
      <c r="I64" s="376"/>
      <c r="J64" s="377"/>
    </row>
    <row r="65" spans="2:15" ht="18" customHeight="1" thickBot="1" x14ac:dyDescent="0.3">
      <c r="B65" s="656" t="s">
        <v>157</v>
      </c>
      <c r="C65" s="657"/>
      <c r="D65" s="657"/>
      <c r="E65" s="657" t="s">
        <v>101</v>
      </c>
      <c r="F65" s="657"/>
      <c r="G65" s="52"/>
      <c r="H65" s="53">
        <v>0</v>
      </c>
      <c r="I65" s="237">
        <f>G65*H65+G65</f>
        <v>0</v>
      </c>
      <c r="J65" s="2"/>
    </row>
    <row r="66" spans="2:15" ht="18" customHeight="1" thickBot="1" x14ac:dyDescent="0.3">
      <c r="B66" s="830" t="s">
        <v>2</v>
      </c>
      <c r="C66" s="831"/>
      <c r="D66" s="831"/>
      <c r="E66" s="378"/>
      <c r="F66" s="15"/>
      <c r="H66" s="379" t="s">
        <v>158</v>
      </c>
      <c r="I66" s="454" t="s">
        <v>159</v>
      </c>
      <c r="J66" s="2"/>
    </row>
    <row r="67" spans="2:15" ht="18" customHeight="1" thickBot="1" x14ac:dyDescent="0.3">
      <c r="B67" s="656" t="s">
        <v>160</v>
      </c>
      <c r="C67" s="657"/>
      <c r="D67" s="657"/>
      <c r="E67" s="869" t="s">
        <v>101</v>
      </c>
      <c r="F67" s="869"/>
      <c r="G67" s="372"/>
      <c r="H67" s="453">
        <v>0.25</v>
      </c>
      <c r="I67" s="394">
        <f>G67*H67+G67</f>
        <v>0</v>
      </c>
      <c r="J67" s="2"/>
    </row>
    <row r="68" spans="2:15" ht="8.1" customHeight="1" thickBot="1" x14ac:dyDescent="0.3">
      <c r="B68" s="381"/>
      <c r="C68" s="382"/>
      <c r="D68" s="382"/>
      <c r="E68" s="378"/>
      <c r="F68" s="15"/>
      <c r="H68" s="379"/>
      <c r="I68" s="380"/>
      <c r="J68" s="2"/>
    </row>
    <row r="69" spans="2:15" ht="18" customHeight="1" thickBot="1" x14ac:dyDescent="0.3">
      <c r="B69" s="656" t="s">
        <v>161</v>
      </c>
      <c r="C69" s="657"/>
      <c r="D69" s="657"/>
      <c r="E69" s="657" t="s">
        <v>101</v>
      </c>
      <c r="F69" s="657"/>
      <c r="G69" s="52"/>
      <c r="H69" s="15"/>
      <c r="I69" s="237">
        <f>G69</f>
        <v>0</v>
      </c>
      <c r="J69" s="2"/>
    </row>
    <row r="70" spans="2:15" ht="8.1" customHeight="1" thickBot="1" x14ac:dyDescent="0.3">
      <c r="B70" s="830" t="s">
        <v>2</v>
      </c>
      <c r="C70" s="831"/>
      <c r="D70" s="831"/>
      <c r="J70" s="2"/>
    </row>
    <row r="71" spans="2:15" ht="18" customHeight="1" thickBot="1" x14ac:dyDescent="0.3">
      <c r="B71" s="656" t="s">
        <v>162</v>
      </c>
      <c r="C71" s="657"/>
      <c r="D71" s="657"/>
      <c r="E71" s="657" t="s">
        <v>101</v>
      </c>
      <c r="F71" s="657"/>
      <c r="G71" s="52"/>
      <c r="H71" s="53">
        <v>0</v>
      </c>
      <c r="I71" s="237">
        <f>G71*H71+G71</f>
        <v>0</v>
      </c>
      <c r="J71" s="2"/>
    </row>
    <row r="72" spans="2:15" ht="18" customHeight="1" thickTop="1" thickBot="1" x14ac:dyDescent="0.3">
      <c r="B72" s="79"/>
      <c r="C72" s="378"/>
      <c r="D72" s="378"/>
      <c r="E72" s="378"/>
      <c r="F72" s="15"/>
      <c r="H72" s="379" t="s">
        <v>163</v>
      </c>
      <c r="I72" s="454" t="s">
        <v>159</v>
      </c>
      <c r="J72" s="2"/>
      <c r="L72" s="839" t="s">
        <v>164</v>
      </c>
      <c r="M72" s="840"/>
      <c r="N72" s="840"/>
      <c r="O72" s="841"/>
    </row>
    <row r="73" spans="2:15" ht="18" customHeight="1" thickBot="1" x14ac:dyDescent="0.3">
      <c r="B73" s="656" t="s">
        <v>165</v>
      </c>
      <c r="C73" s="657"/>
      <c r="D73" s="657"/>
      <c r="E73" s="657" t="s">
        <v>101</v>
      </c>
      <c r="F73" s="657"/>
      <c r="G73" s="52"/>
      <c r="H73" s="53">
        <v>0</v>
      </c>
      <c r="I73" s="237">
        <f>G73*H73+G73</f>
        <v>0</v>
      </c>
      <c r="J73" s="2"/>
      <c r="L73" s="842"/>
      <c r="M73" s="843"/>
      <c r="N73" s="843"/>
      <c r="O73" s="844"/>
    </row>
    <row r="74" spans="2:15" ht="18" customHeight="1" thickBot="1" x14ac:dyDescent="0.3">
      <c r="B74" s="79"/>
      <c r="C74" s="378"/>
      <c r="D74" s="378"/>
      <c r="E74" s="378"/>
      <c r="F74" s="15"/>
      <c r="H74" s="379" t="s">
        <v>158</v>
      </c>
      <c r="I74" s="454" t="s">
        <v>159</v>
      </c>
      <c r="J74" s="2"/>
    </row>
    <row r="75" spans="2:15" ht="18" customHeight="1" thickBot="1" x14ac:dyDescent="0.3">
      <c r="B75" s="656" t="s">
        <v>166</v>
      </c>
      <c r="C75" s="657"/>
      <c r="D75" s="657"/>
      <c r="E75" s="657" t="s">
        <v>101</v>
      </c>
      <c r="F75" s="657"/>
      <c r="G75" s="52"/>
      <c r="H75" s="456">
        <v>0</v>
      </c>
      <c r="I75" s="473">
        <f>G75*H75+G75</f>
        <v>0</v>
      </c>
      <c r="J75" s="383"/>
    </row>
    <row r="76" spans="2:15" ht="18" customHeight="1" thickBot="1" x14ac:dyDescent="0.3">
      <c r="B76" s="3"/>
      <c r="H76" s="379" t="s">
        <v>158</v>
      </c>
      <c r="I76" s="454" t="s">
        <v>159</v>
      </c>
      <c r="J76" s="383"/>
    </row>
    <row r="77" spans="2:15" ht="18" customHeight="1" thickBot="1" x14ac:dyDescent="0.3">
      <c r="B77" s="656" t="s">
        <v>167</v>
      </c>
      <c r="C77" s="657"/>
      <c r="D77" s="657"/>
      <c r="E77" s="657" t="s">
        <v>101</v>
      </c>
      <c r="F77" s="657"/>
      <c r="G77" s="52"/>
      <c r="H77" s="53">
        <v>0</v>
      </c>
      <c r="I77" s="237">
        <f>G77*H77+G77</f>
        <v>0</v>
      </c>
      <c r="J77" s="2"/>
    </row>
    <row r="78" spans="2:15" ht="18" customHeight="1" thickBot="1" x14ac:dyDescent="0.3">
      <c r="B78" s="61"/>
      <c r="C78" s="62"/>
      <c r="D78" s="62"/>
      <c r="E78" s="62"/>
      <c r="F78" s="62"/>
      <c r="G78" s="384"/>
      <c r="H78" s="379" t="s">
        <v>158</v>
      </c>
      <c r="I78" s="454" t="s">
        <v>159</v>
      </c>
      <c r="J78" s="2"/>
    </row>
    <row r="79" spans="2:15" ht="18" customHeight="1" thickBot="1" x14ac:dyDescent="0.3">
      <c r="B79" s="656" t="s">
        <v>167</v>
      </c>
      <c r="C79" s="657"/>
      <c r="D79" s="657"/>
      <c r="E79" s="62"/>
      <c r="F79" s="62"/>
      <c r="G79" s="52"/>
      <c r="H79" s="53">
        <v>0</v>
      </c>
      <c r="I79" s="237">
        <f>G79*H79+G79</f>
        <v>0</v>
      </c>
      <c r="J79" s="2"/>
    </row>
    <row r="80" spans="2:15" ht="18" customHeight="1" thickBot="1" x14ac:dyDescent="0.3">
      <c r="B80" s="385"/>
      <c r="C80" s="15"/>
      <c r="D80" s="386"/>
      <c r="E80" s="9"/>
      <c r="F80" s="387"/>
      <c r="G80" s="388"/>
      <c r="H80" s="389" t="s">
        <v>158</v>
      </c>
      <c r="I80" s="454" t="s">
        <v>159</v>
      </c>
      <c r="J80" s="2"/>
    </row>
    <row r="81" spans="2:10" ht="18" customHeight="1" thickBot="1" x14ac:dyDescent="0.3">
      <c r="B81" s="656" t="s">
        <v>168</v>
      </c>
      <c r="C81" s="657"/>
      <c r="D81" s="657"/>
      <c r="E81" s="657" t="s">
        <v>101</v>
      </c>
      <c r="F81" s="657"/>
      <c r="G81" s="52"/>
      <c r="H81" s="15"/>
      <c r="I81" s="237">
        <f>G81</f>
        <v>0</v>
      </c>
      <c r="J81" s="2"/>
    </row>
    <row r="82" spans="2:10" ht="8.1" customHeight="1" thickBot="1" x14ac:dyDescent="0.3">
      <c r="B82" s="79"/>
      <c r="C82" s="378"/>
      <c r="D82" s="378"/>
      <c r="E82" s="17"/>
      <c r="F82" s="15"/>
      <c r="G82" s="390"/>
      <c r="H82" s="15"/>
      <c r="I82" s="391"/>
      <c r="J82" s="2"/>
    </row>
    <row r="83" spans="2:10" ht="18" customHeight="1" thickBot="1" x14ac:dyDescent="0.3">
      <c r="B83" s="656" t="s">
        <v>169</v>
      </c>
      <c r="C83" s="657"/>
      <c r="D83" s="657"/>
      <c r="E83" s="657" t="s">
        <v>101</v>
      </c>
      <c r="F83" s="657"/>
      <c r="G83" s="52"/>
      <c r="H83" s="15"/>
      <c r="I83" s="237">
        <f>G83</f>
        <v>0</v>
      </c>
      <c r="J83" s="383"/>
    </row>
    <row r="84" spans="2:10" ht="8.1" customHeight="1" thickBot="1" x14ac:dyDescent="0.3">
      <c r="B84" s="16"/>
      <c r="C84" s="4"/>
      <c r="D84" s="4"/>
      <c r="E84" s="392"/>
      <c r="F84" s="4"/>
      <c r="G84" s="4"/>
      <c r="H84" s="4"/>
      <c r="I84" s="4"/>
      <c r="J84" s="393"/>
    </row>
    <row r="85" spans="2:10" ht="18" customHeight="1" thickBot="1" x14ac:dyDescent="0.3">
      <c r="B85" s="833" t="s">
        <v>98</v>
      </c>
      <c r="C85" s="834"/>
      <c r="D85" s="834"/>
      <c r="E85" s="834"/>
      <c r="F85" s="834"/>
      <c r="G85" s="834"/>
      <c r="H85" s="834"/>
      <c r="I85" s="834"/>
      <c r="J85" s="835"/>
    </row>
    <row r="86" spans="2:10" ht="18" customHeight="1" x14ac:dyDescent="0.25">
      <c r="B86" s="819"/>
      <c r="C86" s="820"/>
      <c r="D86" s="820"/>
      <c r="E86" s="820"/>
      <c r="F86" s="820"/>
      <c r="G86" s="820"/>
      <c r="H86" s="820"/>
      <c r="I86" s="820"/>
      <c r="J86" s="821"/>
    </row>
    <row r="87" spans="2:10" ht="18" customHeight="1" x14ac:dyDescent="0.25">
      <c r="B87" s="822"/>
      <c r="C87" s="823"/>
      <c r="D87" s="823"/>
      <c r="E87" s="823"/>
      <c r="F87" s="823"/>
      <c r="G87" s="823"/>
      <c r="H87" s="823"/>
      <c r="I87" s="823"/>
      <c r="J87" s="824"/>
    </row>
    <row r="88" spans="2:10" ht="18" customHeight="1" x14ac:dyDescent="0.25">
      <c r="B88" s="822"/>
      <c r="C88" s="823"/>
      <c r="D88" s="823"/>
      <c r="E88" s="823"/>
      <c r="F88" s="823"/>
      <c r="G88" s="823"/>
      <c r="H88" s="823"/>
      <c r="I88" s="823"/>
      <c r="J88" s="824"/>
    </row>
    <row r="89" spans="2:10" ht="18" customHeight="1" thickBot="1" x14ac:dyDescent="0.3">
      <c r="B89" s="825"/>
      <c r="C89" s="826"/>
      <c r="D89" s="826"/>
      <c r="E89" s="826"/>
      <c r="F89" s="826"/>
      <c r="G89" s="826"/>
      <c r="H89" s="826"/>
      <c r="I89" s="826"/>
      <c r="J89" s="827"/>
    </row>
  </sheetData>
  <sheetProtection algorithmName="SHA-512" hashValue="QM7g17CPo1J1VntQGA1OOD5CBdNtsHQJgSPwX5ASQ65IX9iy2o6Nuc0ftnTsoJ7SoMcmuvVmkp3jCrAUOj3pgg==" saltValue="NCQSeDL56dhVupjaF7I3yw==" spinCount="100000" sheet="1" objects="1" scenarios="1" selectLockedCells="1"/>
  <mergeCells count="65">
    <mergeCell ref="B86:J89"/>
    <mergeCell ref="L72:O73"/>
    <mergeCell ref="B77:D77"/>
    <mergeCell ref="E77:F77"/>
    <mergeCell ref="B79:D79"/>
    <mergeCell ref="B81:D81"/>
    <mergeCell ref="E81:F81"/>
    <mergeCell ref="B75:D75"/>
    <mergeCell ref="E75:F75"/>
    <mergeCell ref="B83:D83"/>
    <mergeCell ref="E83:F83"/>
    <mergeCell ref="B85:J85"/>
    <mergeCell ref="B70:D70"/>
    <mergeCell ref="B71:D71"/>
    <mergeCell ref="E71:F71"/>
    <mergeCell ref="B73:D73"/>
    <mergeCell ref="E73:F73"/>
    <mergeCell ref="B66:D66"/>
    <mergeCell ref="B63:J63"/>
    <mergeCell ref="B67:D67"/>
    <mergeCell ref="E67:F67"/>
    <mergeCell ref="B69:D69"/>
    <mergeCell ref="E69:F69"/>
    <mergeCell ref="B53:J56"/>
    <mergeCell ref="B58:J59"/>
    <mergeCell ref="B61:J61"/>
    <mergeCell ref="B65:D65"/>
    <mergeCell ref="E65:F65"/>
    <mergeCell ref="B25:D25"/>
    <mergeCell ref="B45:J47"/>
    <mergeCell ref="C50:D50"/>
    <mergeCell ref="E50:I50"/>
    <mergeCell ref="B52:J52"/>
    <mergeCell ref="E19:F19"/>
    <mergeCell ref="L26:O27"/>
    <mergeCell ref="B10:J13"/>
    <mergeCell ref="B2:J4"/>
    <mergeCell ref="C7:D7"/>
    <mergeCell ref="E7:I7"/>
    <mergeCell ref="B9:J9"/>
    <mergeCell ref="B17:J17"/>
    <mergeCell ref="B27:D27"/>
    <mergeCell ref="E27:F27"/>
    <mergeCell ref="B16:J16"/>
    <mergeCell ref="B21:D21"/>
    <mergeCell ref="E21:F21"/>
    <mergeCell ref="B23:D23"/>
    <mergeCell ref="E23:F23"/>
    <mergeCell ref="B24:D24"/>
    <mergeCell ref="B20:D20"/>
    <mergeCell ref="E25:F25"/>
    <mergeCell ref="H1:J1"/>
    <mergeCell ref="B39:J39"/>
    <mergeCell ref="B40:J44"/>
    <mergeCell ref="B31:D31"/>
    <mergeCell ref="E31:F31"/>
    <mergeCell ref="B33:D33"/>
    <mergeCell ref="B35:D35"/>
    <mergeCell ref="E35:F35"/>
    <mergeCell ref="B37:D37"/>
    <mergeCell ref="E37:F37"/>
    <mergeCell ref="B29:D29"/>
    <mergeCell ref="E29:F29"/>
    <mergeCell ref="B14:J15"/>
    <mergeCell ref="B19:D19"/>
  </mergeCells>
  <pageMargins left="0.75" right="0.5" top="0.75" bottom="0.75" header="0.3" footer="0.3"/>
  <pageSetup scale="9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1">
    <tabColor theme="4" tint="0.39997558519241921"/>
  </sheetPr>
  <dimension ref="B1:I43"/>
  <sheetViews>
    <sheetView showGridLines="0" showRowColHeaders="0" zoomScaleNormal="100" workbookViewId="0">
      <selection activeCell="D22" sqref="D22"/>
    </sheetView>
  </sheetViews>
  <sheetFormatPr defaultRowHeight="15" x14ac:dyDescent="0.25"/>
  <cols>
    <col min="2" max="3" width="10.7109375" customWidth="1"/>
    <col min="4" max="6" width="15.7109375" customWidth="1"/>
    <col min="7" max="8" width="10.7109375" customWidth="1"/>
  </cols>
  <sheetData>
    <row r="1" spans="2:8" ht="18" customHeight="1" thickBot="1" x14ac:dyDescent="0.3">
      <c r="G1" s="786" t="s">
        <v>609</v>
      </c>
      <c r="H1" s="786"/>
    </row>
    <row r="2" spans="2:8" ht="18" customHeight="1" x14ac:dyDescent="0.25">
      <c r="B2" s="605" t="s">
        <v>170</v>
      </c>
      <c r="C2" s="606"/>
      <c r="D2" s="606"/>
      <c r="E2" s="606"/>
      <c r="F2" s="606"/>
      <c r="G2" s="606"/>
      <c r="H2" s="607"/>
    </row>
    <row r="3" spans="2:8" ht="18" customHeight="1" x14ac:dyDescent="0.25">
      <c r="B3" s="608"/>
      <c r="C3" s="609"/>
      <c r="D3" s="609"/>
      <c r="E3" s="609"/>
      <c r="F3" s="609"/>
      <c r="G3" s="609"/>
      <c r="H3" s="610"/>
    </row>
    <row r="4" spans="2:8" ht="18" customHeight="1" x14ac:dyDescent="0.25">
      <c r="B4" s="608"/>
      <c r="C4" s="609"/>
      <c r="D4" s="609"/>
      <c r="E4" s="609"/>
      <c r="F4" s="609"/>
      <c r="G4" s="609"/>
      <c r="H4" s="610"/>
    </row>
    <row r="5" spans="2:8" ht="18" customHeight="1" thickBot="1" x14ac:dyDescent="0.3">
      <c r="B5" s="611"/>
      <c r="C5" s="612"/>
      <c r="D5" s="612"/>
      <c r="E5" s="612"/>
      <c r="F5" s="612"/>
      <c r="G5" s="612"/>
      <c r="H5" s="613"/>
    </row>
    <row r="6" spans="2:8" ht="18" customHeight="1" x14ac:dyDescent="0.25">
      <c r="B6" s="23"/>
      <c r="C6" s="29"/>
      <c r="D6" s="29"/>
      <c r="E6" s="29"/>
      <c r="F6" s="29"/>
      <c r="G6" s="29"/>
      <c r="H6" s="54"/>
    </row>
    <row r="7" spans="2:8" ht="21" customHeight="1" x14ac:dyDescent="0.25">
      <c r="B7" s="30"/>
      <c r="H7" s="24"/>
    </row>
    <row r="8" spans="2:8" ht="18" customHeight="1" x14ac:dyDescent="0.25">
      <c r="B8" s="135"/>
      <c r="H8" s="24"/>
    </row>
    <row r="9" spans="2:8" ht="18" customHeight="1" x14ac:dyDescent="0.25">
      <c r="B9" s="30"/>
      <c r="C9" s="34"/>
      <c r="D9" s="34" t="s">
        <v>1</v>
      </c>
      <c r="E9" s="800" t="s">
        <v>2</v>
      </c>
      <c r="F9" s="801"/>
      <c r="G9" s="802"/>
      <c r="H9" s="24"/>
    </row>
    <row r="10" spans="2:8" ht="18" customHeight="1" x14ac:dyDescent="0.25">
      <c r="B10" s="26"/>
      <c r="D10" s="27"/>
      <c r="H10" s="24"/>
    </row>
    <row r="11" spans="2:8" ht="18" customHeight="1" x14ac:dyDescent="0.25">
      <c r="B11" s="656" t="s">
        <v>171</v>
      </c>
      <c r="C11" s="796"/>
      <c r="D11" s="796"/>
      <c r="E11" s="796"/>
      <c r="F11" s="796"/>
      <c r="G11" s="796"/>
      <c r="H11" s="877"/>
    </row>
    <row r="12" spans="2:8" ht="18" customHeight="1" x14ac:dyDescent="0.25">
      <c r="B12" s="867" t="s">
        <v>172</v>
      </c>
      <c r="C12" s="805"/>
      <c r="D12" s="805"/>
      <c r="E12" s="805"/>
      <c r="F12" s="805"/>
      <c r="G12" s="805"/>
      <c r="H12" s="868"/>
    </row>
    <row r="13" spans="2:8" ht="18" customHeight="1" x14ac:dyDescent="0.25">
      <c r="B13" s="867" t="s">
        <v>173</v>
      </c>
      <c r="C13" s="805"/>
      <c r="D13" s="805"/>
      <c r="E13" s="805"/>
      <c r="F13" s="805"/>
      <c r="G13" s="805"/>
      <c r="H13" s="868"/>
    </row>
    <row r="14" spans="2:8" ht="18" customHeight="1" x14ac:dyDescent="0.25">
      <c r="B14" s="656" t="s">
        <v>174</v>
      </c>
      <c r="C14" s="657"/>
      <c r="D14" s="657"/>
      <c r="E14" s="657"/>
      <c r="F14" s="657"/>
      <c r="G14" s="657"/>
      <c r="H14" s="876"/>
    </row>
    <row r="15" spans="2:8" ht="18" customHeight="1" x14ac:dyDescent="0.25">
      <c r="B15" s="867" t="s">
        <v>175</v>
      </c>
      <c r="C15" s="805"/>
      <c r="D15" s="805"/>
      <c r="E15" s="805"/>
      <c r="F15" s="805"/>
      <c r="G15" s="805"/>
      <c r="H15" s="868"/>
    </row>
    <row r="16" spans="2:8" ht="18" customHeight="1" x14ac:dyDescent="0.25">
      <c r="B16" s="867" t="s">
        <v>176</v>
      </c>
      <c r="C16" s="805"/>
      <c r="D16" s="805"/>
      <c r="E16" s="805"/>
      <c r="F16" s="805"/>
      <c r="G16" s="805"/>
      <c r="H16" s="868"/>
    </row>
    <row r="17" spans="2:9" ht="18" customHeight="1" x14ac:dyDescent="0.25">
      <c r="B17" s="867" t="s">
        <v>177</v>
      </c>
      <c r="C17" s="805"/>
      <c r="D17" s="805"/>
      <c r="E17" s="805"/>
      <c r="F17" s="805"/>
      <c r="G17" s="805"/>
      <c r="H17" s="868"/>
    </row>
    <row r="18" spans="2:9" ht="18" customHeight="1" x14ac:dyDescent="0.25">
      <c r="B18" s="172"/>
      <c r="C18" s="173"/>
      <c r="D18" s="173"/>
      <c r="E18" s="173"/>
      <c r="F18" s="173"/>
      <c r="G18" s="173"/>
      <c r="H18" s="174"/>
    </row>
    <row r="19" spans="2:9" ht="18" customHeight="1" x14ac:dyDescent="0.25">
      <c r="B19" s="878" t="s">
        <v>178</v>
      </c>
      <c r="C19" s="879"/>
      <c r="D19" s="879"/>
      <c r="E19" s="879"/>
      <c r="F19" s="879"/>
      <c r="G19" s="879"/>
      <c r="H19" s="880"/>
    </row>
    <row r="20" spans="2:9" ht="18" customHeight="1" x14ac:dyDescent="0.25">
      <c r="B20" s="887" t="s">
        <v>179</v>
      </c>
      <c r="C20" s="617"/>
      <c r="D20" s="128" t="s">
        <v>180</v>
      </c>
      <c r="E20" s="1"/>
      <c r="F20" s="128" t="s">
        <v>181</v>
      </c>
      <c r="G20" s="128"/>
      <c r="H20" s="2"/>
    </row>
    <row r="21" spans="2:9" ht="18" customHeight="1" x14ac:dyDescent="0.25">
      <c r="B21" s="673">
        <v>2025</v>
      </c>
      <c r="C21" s="881"/>
      <c r="D21" s="55">
        <v>0</v>
      </c>
      <c r="E21" s="252" t="s">
        <v>182</v>
      </c>
      <c r="F21" s="55">
        <v>0</v>
      </c>
      <c r="G21" s="541" t="s">
        <v>183</v>
      </c>
      <c r="H21" s="2"/>
      <c r="I21" s="540" t="str">
        <f>IFERROR(IF(OR(F21&lt;F22,D21&lt;D22), "YTD Declining Income Indicated", ""), "")</f>
        <v/>
      </c>
    </row>
    <row r="22" spans="2:9" ht="18" customHeight="1" x14ac:dyDescent="0.25">
      <c r="B22" s="673">
        <v>2024</v>
      </c>
      <c r="C22" s="881"/>
      <c r="D22" s="55">
        <v>0</v>
      </c>
      <c r="E22" s="252" t="s">
        <v>182</v>
      </c>
      <c r="F22" s="55">
        <v>0</v>
      </c>
      <c r="G22" s="541" t="s">
        <v>183</v>
      </c>
      <c r="H22" s="2"/>
    </row>
    <row r="23" spans="2:9" ht="18" customHeight="1" thickBot="1" x14ac:dyDescent="0.3">
      <c r="B23" s="30"/>
      <c r="C23" s="157"/>
      <c r="D23" s="143"/>
      <c r="E23" s="1"/>
      <c r="F23" s="143"/>
      <c r="H23" s="2"/>
    </row>
    <row r="24" spans="2:9" ht="18" customHeight="1" thickBot="1" x14ac:dyDescent="0.3">
      <c r="B24" s="673" t="s">
        <v>184</v>
      </c>
      <c r="C24" s="763"/>
      <c r="D24" s="228">
        <f>(D21+D22)/24</f>
        <v>0</v>
      </c>
      <c r="E24" s="1"/>
      <c r="F24" s="228">
        <f>(F21+F22)/24</f>
        <v>0</v>
      </c>
      <c r="H24" s="2"/>
    </row>
    <row r="25" spans="2:9" ht="18" customHeight="1" x14ac:dyDescent="0.25">
      <c r="B25" s="882" t="str">
        <f>IFERROR(IF(OR(D21&lt;D22, F21&lt;F22), "YTD Declined Income:", ""), "")</f>
        <v/>
      </c>
      <c r="C25" s="883"/>
      <c r="D25" s="543">
        <f>D21/12</f>
        <v>0</v>
      </c>
      <c r="E25" s="1"/>
      <c r="F25" s="543">
        <f>F21/12</f>
        <v>0</v>
      </c>
      <c r="H25" s="2"/>
    </row>
    <row r="26" spans="2:9" ht="5.0999999999999996" customHeight="1" x14ac:dyDescent="0.25">
      <c r="B26" s="156"/>
      <c r="C26" s="157"/>
      <c r="D26" s="542"/>
      <c r="E26" s="1"/>
      <c r="F26" s="542"/>
      <c r="H26" s="2"/>
    </row>
    <row r="27" spans="2:9" ht="18" customHeight="1" x14ac:dyDescent="0.25">
      <c r="B27" s="878" t="s">
        <v>185</v>
      </c>
      <c r="C27" s="879"/>
      <c r="D27" s="879"/>
      <c r="E27" s="879"/>
      <c r="F27" s="879"/>
      <c r="G27" s="879"/>
      <c r="H27" s="880"/>
    </row>
    <row r="28" spans="2:9" ht="18" customHeight="1" x14ac:dyDescent="0.25">
      <c r="B28" s="887" t="s">
        <v>179</v>
      </c>
      <c r="C28" s="617"/>
      <c r="D28" s="143"/>
      <c r="E28" s="1"/>
      <c r="F28" s="143"/>
      <c r="H28" s="2"/>
    </row>
    <row r="29" spans="2:9" ht="18" customHeight="1" x14ac:dyDescent="0.25">
      <c r="B29" s="673">
        <v>2025</v>
      </c>
      <c r="C29" s="881"/>
      <c r="D29" s="55">
        <v>0</v>
      </c>
      <c r="E29" s="252" t="s">
        <v>182</v>
      </c>
      <c r="F29" s="55">
        <v>0</v>
      </c>
      <c r="G29" s="541" t="s">
        <v>183</v>
      </c>
      <c r="H29" s="2"/>
      <c r="I29" s="540" t="str">
        <f>IFERROR(IF(OR(F29&lt;F30,D29&lt;D30), "YTD Declining Income Indicated", ""), "")</f>
        <v/>
      </c>
    </row>
    <row r="30" spans="2:9" ht="18" customHeight="1" x14ac:dyDescent="0.25">
      <c r="B30" s="673">
        <v>2024</v>
      </c>
      <c r="C30" s="881"/>
      <c r="D30" s="55">
        <v>0</v>
      </c>
      <c r="E30" s="252" t="s">
        <v>182</v>
      </c>
      <c r="F30" s="55">
        <v>0</v>
      </c>
      <c r="G30" s="541" t="s">
        <v>183</v>
      </c>
      <c r="H30" s="2"/>
    </row>
    <row r="31" spans="2:9" ht="18" customHeight="1" thickBot="1" x14ac:dyDescent="0.3">
      <c r="B31" s="3"/>
      <c r="C31" s="1"/>
      <c r="D31" s="1"/>
      <c r="E31" s="1"/>
      <c r="F31" s="1"/>
      <c r="H31" s="2"/>
    </row>
    <row r="32" spans="2:9" ht="18" customHeight="1" thickBot="1" x14ac:dyDescent="0.3">
      <c r="B32" s="673" t="s">
        <v>184</v>
      </c>
      <c r="C32" s="763"/>
      <c r="D32" s="228">
        <f>(D29+D30)/24</f>
        <v>0</v>
      </c>
      <c r="E32" s="1"/>
      <c r="F32" s="228">
        <f>(F29+F30)/24</f>
        <v>0</v>
      </c>
      <c r="H32" s="2"/>
    </row>
    <row r="33" spans="2:8" ht="18" customHeight="1" x14ac:dyDescent="0.25">
      <c r="B33" s="882" t="str">
        <f>IFERROR(IF(OR(D29&lt;D30, F29&lt;F30), "YTD Declined Income:", ""), "")</f>
        <v/>
      </c>
      <c r="C33" s="883"/>
      <c r="D33" s="545">
        <f>D29/12</f>
        <v>0</v>
      </c>
      <c r="E33" s="1"/>
      <c r="F33" s="545">
        <f>F29/12</f>
        <v>0</v>
      </c>
      <c r="G33" s="1"/>
      <c r="H33" s="2"/>
    </row>
    <row r="34" spans="2:8" ht="5.0999999999999996" customHeight="1" thickBot="1" x14ac:dyDescent="0.3">
      <c r="B34" s="535"/>
      <c r="C34" s="536"/>
      <c r="D34" s="544"/>
      <c r="E34" s="1"/>
      <c r="F34" s="544"/>
      <c r="G34" s="1"/>
      <c r="H34" s="2"/>
    </row>
    <row r="35" spans="2:8" ht="18" customHeight="1" thickBot="1" x14ac:dyDescent="0.3">
      <c r="B35" s="767" t="s">
        <v>98</v>
      </c>
      <c r="C35" s="768"/>
      <c r="D35" s="768"/>
      <c r="E35" s="768"/>
      <c r="F35" s="768"/>
      <c r="G35" s="768"/>
      <c r="H35" s="769"/>
    </row>
    <row r="36" spans="2:8" ht="18" customHeight="1" thickBot="1" x14ac:dyDescent="0.3">
      <c r="B36" s="884"/>
      <c r="C36" s="885"/>
      <c r="D36" s="885"/>
      <c r="E36" s="885"/>
      <c r="F36" s="885"/>
      <c r="G36" s="885"/>
      <c r="H36" s="886"/>
    </row>
    <row r="37" spans="2:8" ht="18" customHeight="1" x14ac:dyDescent="0.25">
      <c r="B37" s="822"/>
      <c r="C37" s="823"/>
      <c r="D37" s="823"/>
      <c r="E37" s="823"/>
      <c r="F37" s="823"/>
      <c r="G37" s="823"/>
      <c r="H37" s="824"/>
    </row>
    <row r="38" spans="2:8" ht="18" customHeight="1" x14ac:dyDescent="0.25">
      <c r="B38" s="822"/>
      <c r="C38" s="823"/>
      <c r="D38" s="823"/>
      <c r="E38" s="823"/>
      <c r="F38" s="823"/>
      <c r="G38" s="823"/>
      <c r="H38" s="824"/>
    </row>
    <row r="39" spans="2:8" ht="18" customHeight="1" x14ac:dyDescent="0.25">
      <c r="B39" s="822"/>
      <c r="C39" s="823"/>
      <c r="D39" s="823"/>
      <c r="E39" s="823"/>
      <c r="F39" s="823"/>
      <c r="G39" s="823"/>
      <c r="H39" s="824"/>
    </row>
    <row r="40" spans="2:8" x14ac:dyDescent="0.25">
      <c r="B40" s="822"/>
      <c r="C40" s="823"/>
      <c r="D40" s="823"/>
      <c r="E40" s="823"/>
      <c r="F40" s="823"/>
      <c r="G40" s="823"/>
      <c r="H40" s="824"/>
    </row>
    <row r="41" spans="2:8" ht="15.75" thickBot="1" x14ac:dyDescent="0.3">
      <c r="B41" s="825"/>
      <c r="C41" s="826"/>
      <c r="D41" s="826"/>
      <c r="E41" s="826"/>
      <c r="F41" s="826"/>
      <c r="G41" s="826"/>
      <c r="H41" s="827"/>
    </row>
    <row r="42" spans="2:8" x14ac:dyDescent="0.25">
      <c r="B42" s="1"/>
      <c r="C42" s="1"/>
      <c r="D42" s="1"/>
      <c r="E42" s="1"/>
      <c r="F42" s="1"/>
      <c r="G42" s="1"/>
      <c r="H42" s="1"/>
    </row>
    <row r="43" spans="2:8" x14ac:dyDescent="0.25">
      <c r="B43" s="1"/>
      <c r="C43" s="1"/>
      <c r="D43" s="1"/>
      <c r="E43" s="1"/>
      <c r="F43" s="1"/>
      <c r="G43" s="1"/>
      <c r="H43" s="1"/>
    </row>
  </sheetData>
  <sheetProtection algorithmName="SHA-512" hashValue="ZaojbUalY1tPrnfwr/TRzX3OtN1pT/4iwQyC6HAZiu7U+JJrKNIxCzrN9f9/cZeAkiUzYfZn+gJmj5dky3c8nQ==" saltValue="R0DK3pwBaOIHJy2N4hd/dA==" spinCount="100000" sheet="1" objects="1" scenarios="1" selectLockedCells="1"/>
  <mergeCells count="24">
    <mergeCell ref="B35:H35"/>
    <mergeCell ref="B36:H41"/>
    <mergeCell ref="B20:C20"/>
    <mergeCell ref="B28:C28"/>
    <mergeCell ref="B32:C32"/>
    <mergeCell ref="B30:C30"/>
    <mergeCell ref="B33:C33"/>
    <mergeCell ref="B19:H19"/>
    <mergeCell ref="B27:H27"/>
    <mergeCell ref="B21:C21"/>
    <mergeCell ref="B22:C22"/>
    <mergeCell ref="B29:C29"/>
    <mergeCell ref="B24:C24"/>
    <mergeCell ref="B25:C25"/>
    <mergeCell ref="G1:H1"/>
    <mergeCell ref="B2:H5"/>
    <mergeCell ref="E9:G9"/>
    <mergeCell ref="B17:H17"/>
    <mergeCell ref="B14:H14"/>
    <mergeCell ref="B11:H11"/>
    <mergeCell ref="B13:H13"/>
    <mergeCell ref="B12:H12"/>
    <mergeCell ref="B16:H16"/>
    <mergeCell ref="B15:H15"/>
  </mergeCells>
  <conditionalFormatting sqref="D25">
    <cfRule type="expression" dxfId="128" priority="2">
      <formula>$D$21&lt;$D$22</formula>
    </cfRule>
  </conditionalFormatting>
  <conditionalFormatting sqref="D33">
    <cfRule type="expression" dxfId="127" priority="4">
      <formula>$D$29&lt;$D$30</formula>
    </cfRule>
  </conditionalFormatting>
  <conditionalFormatting sqref="F25">
    <cfRule type="expression" dxfId="126" priority="1">
      <formula>$F$21&lt;$F$22</formula>
    </cfRule>
  </conditionalFormatting>
  <conditionalFormatting sqref="F33">
    <cfRule type="expression" dxfId="125" priority="3">
      <formula>$F$29&lt;$F$30</formula>
    </cfRule>
  </conditionalFormatting>
  <pageMargins left="0.7" right="0.7" top="0.75" bottom="0.75" header="0.3" footer="0.3"/>
  <pageSetup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5de4a34a-d77d-49c7-a580-1d94c0dd8f0c">Income</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CC3E6010DAD34384D7D45EF7696B58" ma:contentTypeVersion="15" ma:contentTypeDescription="Create a new document." ma:contentTypeScope="" ma:versionID="c36f15ad14ff4e577abf1678e7de7ba5">
  <xsd:schema xmlns:xsd="http://www.w3.org/2001/XMLSchema" xmlns:xs="http://www.w3.org/2001/XMLSchema" xmlns:p="http://schemas.microsoft.com/office/2006/metadata/properties" xmlns:ns2="5de4a34a-d77d-49c7-a580-1d94c0dd8f0c" xmlns:ns3="3f7622ef-ea52-41b9-9b10-87b18b51bc62" targetNamespace="http://schemas.microsoft.com/office/2006/metadata/properties" ma:root="true" ma:fieldsID="07c008e0fbddf2abaf247bfad3a9a922" ns2:_="" ns3:_="">
    <xsd:import namespace="5de4a34a-d77d-49c7-a580-1d94c0dd8f0c"/>
    <xsd:import namespace="3f7622ef-ea52-41b9-9b10-87b18b51bc62"/>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e4a34a-d77d-49c7-a580-1d94c0dd8f0c" elementFormDefault="qualified">
    <xsd:import namespace="http://schemas.microsoft.com/office/2006/documentManagement/types"/>
    <xsd:import namespace="http://schemas.microsoft.com/office/infopath/2007/PartnerControls"/>
    <xsd:element name="Category" ma:index="4" nillable="true" ma:displayName="Category" ma:format="Dropdown" ma:internalName="Category" ma:readOnly="false">
      <xsd:simpleType>
        <xsd:union memberTypes="dms:Text">
          <xsd:simpleType>
            <xsd:restriction base="dms:Choice">
              <xsd:enumeration value="Account Coordinator"/>
              <xsd:enumeration value="Assets"/>
              <xsd:enumeration value="Closing"/>
              <xsd:enumeration value="Compliance"/>
              <xsd:enumeration value="Credit"/>
              <xsd:enumeration value="DataVerify"/>
              <xsd:enumeration value="Disclosure Specialists"/>
              <xsd:enumeration value="Document Expiration Dates"/>
              <xsd:enumeration value="Emerging Banker"/>
              <xsd:enumeration value="Employment"/>
              <xsd:enumeration value="Expiration Dates"/>
              <xsd:enumeration value="FEMA Disaster Declaration"/>
              <xsd:enumeration value="Income"/>
              <xsd:enumeration value="Insurance"/>
              <xsd:enumeration value="IRS Form 4506"/>
              <xsd:enumeration value="Loan Set Up"/>
              <xsd:enumeration value="MERS"/>
              <xsd:enumeration value="Power of Attorney"/>
              <xsd:enumeration value="Processing"/>
              <xsd:enumeration value="Refinances"/>
              <xsd:enumeration value="Servicing"/>
              <xsd:enumeration value="Social Security Discrepancy"/>
              <xsd:enumeration value="State Specific"/>
              <xsd:enumeration value="Submission"/>
              <xsd:enumeration value="Underwriting"/>
              <xsd:enumeration value="VA"/>
              <xsd:enumeration value="Verification of Employment"/>
              <xsd:enumeration value="Visa Eligibility"/>
              <xsd:enumeration value="Workflow"/>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622ef-ea52-41b9-9b10-87b18b51bc6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2F98EC-065B-4879-8DBE-E7737CF9BE82}">
  <ds:schemaRefs>
    <ds:schemaRef ds:uri="http://purl.org/dc/dcmitype/"/>
    <ds:schemaRef ds:uri="http://purl.org/dc/terms/"/>
    <ds:schemaRef ds:uri="http://purl.org/dc/elements/1.1/"/>
    <ds:schemaRef ds:uri="5de4a34a-d77d-49c7-a580-1d94c0dd8f0c"/>
    <ds:schemaRef ds:uri="http://schemas.microsoft.com/office/2006/metadata/properties"/>
    <ds:schemaRef ds:uri="http://www.w3.org/XML/1998/namespace"/>
    <ds:schemaRef ds:uri="http://schemas.microsoft.com/office/2006/documentManagement/types"/>
    <ds:schemaRef ds:uri="3f7622ef-ea52-41b9-9b10-87b18b51bc62"/>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8AC9FBD9-3122-458E-B12E-6554D24C2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e4a34a-d77d-49c7-a580-1d94c0dd8f0c"/>
    <ds:schemaRef ds:uri="3f7622ef-ea52-41b9-9b10-87b18b51b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E60B87-5886-438B-8579-6E182DA2C8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32</vt:i4>
      </vt:variant>
    </vt:vector>
  </HeadingPairs>
  <TitlesOfParts>
    <vt:vector size="59" baseType="lpstr">
      <vt:lpstr>W2</vt:lpstr>
      <vt:lpstr>TEACHER</vt:lpstr>
      <vt:lpstr>OT,COMM,BONUS</vt:lpstr>
      <vt:lpstr>2106</vt:lpstr>
      <vt:lpstr>DIFFERENTIAL</vt:lpstr>
      <vt:lpstr>MILTARY</vt:lpstr>
      <vt:lpstr>RESIDUAL</vt:lpstr>
      <vt:lpstr>SS,DIS,RET,CS,ALI</vt:lpstr>
      <vt:lpstr>Sch B</vt:lpstr>
      <vt:lpstr>Sch C</vt:lpstr>
      <vt:lpstr>Sch F</vt:lpstr>
      <vt:lpstr>FNMA UW Factors for SE</vt:lpstr>
      <vt:lpstr>K1 1065</vt:lpstr>
      <vt:lpstr>Liquidity Wkst</vt:lpstr>
      <vt:lpstr>K1 1120S</vt:lpstr>
      <vt:lpstr>CCorp 1120</vt:lpstr>
      <vt:lpstr>Conv Trust Income</vt:lpstr>
      <vt:lpstr>FHA Rent (Case# Prior 4.10.25)</vt:lpstr>
      <vt:lpstr>FHA Rent (Case# 4.10.25 fwd)</vt:lpstr>
      <vt:lpstr>VA Rent</vt:lpstr>
      <vt:lpstr>FNMA Rental Questions</vt:lpstr>
      <vt:lpstr>FHLMC Rental Questions</vt:lpstr>
      <vt:lpstr>Agency 1-4 Inv</vt:lpstr>
      <vt:lpstr> Agency 2-4 Primary</vt:lpstr>
      <vt:lpstr>FNMA 1-4 Business</vt:lpstr>
      <vt:lpstr>UW Comments</vt:lpstr>
      <vt:lpstr>Hidden Data</vt:lpstr>
      <vt:lpstr>Conv</vt:lpstr>
      <vt:lpstr>NA</vt:lpstr>
      <vt:lpstr>Non_Subject</vt:lpstr>
      <vt:lpstr>NONSUBJECT</vt:lpstr>
      <vt:lpstr>' Agency 2-4 Primary'!Print_Area</vt:lpstr>
      <vt:lpstr>'2106'!Print_Area</vt:lpstr>
      <vt:lpstr>'Agency 1-4 Inv'!Print_Area</vt:lpstr>
      <vt:lpstr>'CCorp 1120'!Print_Area</vt:lpstr>
      <vt:lpstr>'Conv Trust Income'!Print_Area</vt:lpstr>
      <vt:lpstr>DIFFERENTIAL!Print_Area</vt:lpstr>
      <vt:lpstr>'FHA Rent (Case# 4.10.25 fwd)'!Print_Area</vt:lpstr>
      <vt:lpstr>'FHA Rent (Case# Prior 4.10.25)'!Print_Area</vt:lpstr>
      <vt:lpstr>'FHLMC Rental Questions'!Print_Area</vt:lpstr>
      <vt:lpstr>'FNMA 1-4 Business'!Print_Area</vt:lpstr>
      <vt:lpstr>'FNMA Rental Questions'!Print_Area</vt:lpstr>
      <vt:lpstr>'K1 1065'!Print_Area</vt:lpstr>
      <vt:lpstr>'K1 1120S'!Print_Area</vt:lpstr>
      <vt:lpstr>'Liquidity Wkst'!Print_Area</vt:lpstr>
      <vt:lpstr>MILTARY!Print_Area</vt:lpstr>
      <vt:lpstr>'OT,COMM,BONUS'!Print_Area</vt:lpstr>
      <vt:lpstr>RESIDUAL!Print_Area</vt:lpstr>
      <vt:lpstr>'Sch B'!Print_Area</vt:lpstr>
      <vt:lpstr>'Sch C'!Print_Area</vt:lpstr>
      <vt:lpstr>'Sch F'!Print_Area</vt:lpstr>
      <vt:lpstr>'SS,DIS,RET,CS,ALI'!Print_Area</vt:lpstr>
      <vt:lpstr>TEACHER!Print_Area</vt:lpstr>
      <vt:lpstr>'UW Comments'!Print_Area</vt:lpstr>
      <vt:lpstr>'VA Rent'!Print_Area</vt:lpstr>
      <vt:lpstr>'W2'!Print_Area</vt:lpstr>
      <vt:lpstr>Purchase</vt:lpstr>
      <vt:lpstr>Refinance</vt:lpstr>
      <vt:lpstr>Subject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kpaul@homebridge.com</dc:creator>
  <cp:keywords/>
  <dc:description/>
  <cp:lastModifiedBy>Joy Fonseca</cp:lastModifiedBy>
  <cp:revision/>
  <dcterms:created xsi:type="dcterms:W3CDTF">2012-02-10T20:36:21Z</dcterms:created>
  <dcterms:modified xsi:type="dcterms:W3CDTF">2026-01-13T18:39:59Z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0x010100C8CC3E6010DAD34384D7D45EF7696B58</vt:lpwstr>
  </property>
</Properties>
</file>